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4980" windowWidth="17328" windowHeight="2532" tabRatio="587" activeTab="1"/>
  </bookViews>
  <sheets>
    <sheet name="Konstanter og symboler" sheetId="16" r:id="rId1"/>
    <sheet name="DNAPL vurdering" sheetId="2" r:id="rId2"/>
  </sheets>
  <calcPr calcId="125725"/>
</workbook>
</file>

<file path=xl/calcChain.xml><?xml version="1.0" encoding="utf-8"?>
<calcChain xmlns="http://schemas.openxmlformats.org/spreadsheetml/2006/main">
  <c r="F19" i="2"/>
  <c r="G19" s="1"/>
  <c r="D26"/>
  <c r="E26"/>
  <c r="F26"/>
  <c r="E19"/>
  <c r="G23"/>
  <c r="G16"/>
  <c r="H14" i="16"/>
  <c r="Y3" i="2"/>
  <c r="Z3"/>
  <c r="Y4"/>
  <c r="Z4"/>
  <c r="T5"/>
  <c r="T10"/>
  <c r="T11"/>
  <c r="Y5"/>
  <c r="T6"/>
  <c r="U6"/>
  <c r="S7"/>
  <c r="T7"/>
  <c r="U7"/>
  <c r="H15" i="16"/>
  <c r="U5" i="2"/>
  <c r="U10"/>
  <c r="U11"/>
  <c r="S6"/>
  <c r="I26" l="1"/>
  <c r="G26"/>
  <c r="F34"/>
  <c r="G33" l="1"/>
  <c r="H33" s="1"/>
  <c r="J33" s="1"/>
  <c r="I33" l="1"/>
  <c r="D19"/>
  <c r="O7" s="1"/>
  <c r="O5" l="1"/>
  <c r="S5" s="1"/>
  <c r="S10" s="1"/>
  <c r="S11" s="1"/>
  <c r="O6"/>
  <c r="H34" s="1"/>
</calcChain>
</file>

<file path=xl/sharedStrings.xml><?xml version="1.0" encoding="utf-8"?>
<sst xmlns="http://schemas.openxmlformats.org/spreadsheetml/2006/main" count="153" uniqueCount="110">
  <si>
    <t>PCE</t>
  </si>
  <si>
    <t>TCE</t>
  </si>
  <si>
    <t>Konstanter</t>
  </si>
  <si>
    <t>(kg/L)</t>
  </si>
  <si>
    <t>( - )</t>
  </si>
  <si>
    <t>Stofspecifikke</t>
  </si>
  <si>
    <t>Sedimentspecifikke</t>
  </si>
  <si>
    <t>Er der DNAPL?</t>
  </si>
  <si>
    <t>DNAPL mætning</t>
  </si>
  <si>
    <t>Udregninger på jordprøve</t>
  </si>
  <si>
    <t>Udregninger på vandprøve</t>
  </si>
  <si>
    <t>Valg af forureningsstof og sediment</t>
  </si>
  <si>
    <t xml:space="preserve">Der er valgt </t>
  </si>
  <si>
    <t>S</t>
  </si>
  <si>
    <t>(mg/L)</t>
  </si>
  <si>
    <t>Vælg stof</t>
  </si>
  <si>
    <t>Vælg sediment</t>
  </si>
  <si>
    <t>Input</t>
  </si>
  <si>
    <t>Vandkoncentration</t>
  </si>
  <si>
    <t>q</t>
  </si>
  <si>
    <t>Resultater</t>
  </si>
  <si>
    <t>bruges med forsigtighed og sammen med andre indikationer på DNAPL, da det bl.a. er baseret på en vis</t>
  </si>
  <si>
    <t>opblanding over filteret. For diskrete prøver skal procenten nogle gange være højere for at indikere DNAPL.</t>
  </si>
  <si>
    <t>(g/cm3=kg/L)</t>
  </si>
  <si>
    <t>logKow</t>
  </si>
  <si>
    <t>(L/kg)</t>
  </si>
  <si>
    <t>Eller indtast eget valg (overruler de standardvalgte):</t>
  </si>
  <si>
    <t>Der er valgt</t>
  </si>
  <si>
    <t>Symboler</t>
  </si>
  <si>
    <t>1,1,1-TCA</t>
  </si>
  <si>
    <t>Vandopløselighed</t>
  </si>
  <si>
    <t>Fraktion af organisk kulstof</t>
  </si>
  <si>
    <t>Fordelingskoefficient jord/vand</t>
  </si>
  <si>
    <t>Liste: Forureningsstof</t>
  </si>
  <si>
    <t>Liste: Sediment</t>
  </si>
  <si>
    <t xml:space="preserve">S </t>
  </si>
  <si>
    <t xml:space="preserve"> Sand</t>
  </si>
  <si>
    <t>Ud fra vandprøver kan DNAPL mætning ikke beregnes, i stedet må anvendes litteraturværdi.</t>
  </si>
  <si>
    <t>Prøve 1</t>
  </si>
  <si>
    <t>Prøve 2</t>
  </si>
  <si>
    <t>Prøve 3</t>
  </si>
  <si>
    <t>Densiteten af DNAPL</t>
  </si>
  <si>
    <t>Symbol</t>
  </si>
  <si>
    <t>(mg/kg TS)</t>
  </si>
  <si>
    <t>Beskrivelse</t>
  </si>
  <si>
    <t>Indtastning af koncentrationer</t>
  </si>
  <si>
    <t>Grænse for om der er DNAPL</t>
  </si>
  <si>
    <t>Ligninger (ved ligevægt)</t>
  </si>
  <si>
    <t>Moræneler</t>
  </si>
  <si>
    <t>Omregning mellem vand- og total koncentration i jord i mættet zone</t>
  </si>
  <si>
    <t>(% af total porevolumen)</t>
  </si>
  <si>
    <t>Anden:</t>
  </si>
  <si>
    <t>Indikeret DNAPL type</t>
  </si>
  <si>
    <r>
      <t xml:space="preserve"> </t>
    </r>
    <r>
      <rPr>
        <b/>
        <sz val="10"/>
        <rFont val="Arial"/>
        <family val="2"/>
      </rPr>
      <t>(</t>
    </r>
    <r>
      <rPr>
        <b/>
        <sz val="10"/>
        <color indexed="53"/>
        <rFont val="Arial"/>
        <family val="2"/>
      </rPr>
      <t>OBS gennemsnit for prøve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 xml:space="preserve"> og formodet type.</t>
    </r>
  </si>
  <si>
    <t>Densitet af jordpartikler</t>
  </si>
  <si>
    <t>Typisk enhed</t>
  </si>
  <si>
    <t>Bemærkning</t>
  </si>
  <si>
    <r>
      <t>r</t>
    </r>
    <r>
      <rPr>
        <sz val="6"/>
        <rFont val="Symbol"/>
        <family val="1"/>
        <charset val="2"/>
      </rPr>
      <t xml:space="preserve"> </t>
    </r>
    <r>
      <rPr>
        <sz val="8"/>
        <rFont val="Arial"/>
        <family val="2"/>
      </rPr>
      <t>p</t>
    </r>
  </si>
  <si>
    <r>
      <t>K</t>
    </r>
    <r>
      <rPr>
        <sz val="8"/>
        <rFont val="Arial"/>
        <family val="2"/>
      </rPr>
      <t>ow</t>
    </r>
  </si>
  <si>
    <r>
      <t>f</t>
    </r>
    <r>
      <rPr>
        <sz val="8"/>
        <rFont val="Arial"/>
        <family val="2"/>
      </rPr>
      <t>oc</t>
    </r>
  </si>
  <si>
    <r>
      <t xml:space="preserve">r </t>
    </r>
    <r>
      <rPr>
        <sz val="8"/>
        <rFont val="Arial"/>
        <family val="2"/>
      </rPr>
      <t>DNAPL</t>
    </r>
  </si>
  <si>
    <t>Baggrund for valg af konstanter ses af hovedrapporten</t>
  </si>
  <si>
    <r>
      <t>S</t>
    </r>
    <r>
      <rPr>
        <sz val="8"/>
        <rFont val="Arial"/>
        <family val="2"/>
      </rPr>
      <t xml:space="preserve"> DNAPL</t>
    </r>
  </si>
  <si>
    <r>
      <t>r</t>
    </r>
    <r>
      <rPr>
        <sz val="8"/>
        <rFont val="Garamond"/>
        <family val="1"/>
      </rPr>
      <t xml:space="preserve"> p</t>
    </r>
  </si>
  <si>
    <r>
      <t xml:space="preserve"> </t>
    </r>
    <r>
      <rPr>
        <sz val="10"/>
        <rFont val="Symbol"/>
        <family val="1"/>
        <charset val="2"/>
      </rPr>
      <t>r</t>
    </r>
    <r>
      <rPr>
        <sz val="8"/>
        <rFont val="Arial"/>
        <family val="2"/>
      </rPr>
      <t xml:space="preserve"> b</t>
    </r>
  </si>
  <si>
    <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=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p</t>
    </r>
    <r>
      <rPr>
        <sz val="10"/>
        <rFont val="Arial"/>
        <family val="2"/>
      </rPr>
      <t>*(1-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)</t>
    </r>
  </si>
  <si>
    <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</si>
  <si>
    <r>
      <t>C</t>
    </r>
    <r>
      <rPr>
        <sz val="8"/>
        <rFont val="Arial"/>
        <family val="2"/>
      </rPr>
      <t>T</t>
    </r>
  </si>
  <si>
    <r>
      <t>C</t>
    </r>
    <r>
      <rPr>
        <sz val="8"/>
        <rFont val="Arial"/>
        <family val="2"/>
      </rPr>
      <t>w</t>
    </r>
  </si>
  <si>
    <r>
      <t>K</t>
    </r>
    <r>
      <rPr>
        <sz val="8"/>
        <rFont val="Arial"/>
        <family val="2"/>
      </rPr>
      <t>oc</t>
    </r>
  </si>
  <si>
    <r>
      <t>K</t>
    </r>
    <r>
      <rPr>
        <sz val="8"/>
        <rFont val="Arial"/>
        <family val="2"/>
      </rPr>
      <t>d</t>
    </r>
  </si>
  <si>
    <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DNAPL</t>
    </r>
  </si>
  <si>
    <r>
      <t>logK</t>
    </r>
    <r>
      <rPr>
        <sz val="8"/>
        <rFont val="Arial"/>
        <family val="2"/>
      </rPr>
      <t>ow</t>
    </r>
  </si>
  <si>
    <r>
      <t>K</t>
    </r>
    <r>
      <rPr>
        <sz val="8"/>
        <rFont val="Arial"/>
        <family val="2"/>
      </rPr>
      <t>oc</t>
    </r>
    <r>
      <rPr>
        <sz val="10"/>
        <rFont val="Arial"/>
        <family val="2"/>
      </rPr>
      <t xml:space="preserve"> </t>
    </r>
  </si>
  <si>
    <r>
      <t>r</t>
    </r>
    <r>
      <rPr>
        <sz val="8"/>
        <rFont val="Symbol"/>
        <family val="1"/>
        <charset val="2"/>
      </rPr>
      <t xml:space="preserve"> </t>
    </r>
    <r>
      <rPr>
        <sz val="8"/>
        <rFont val="Garamond"/>
        <family val="1"/>
      </rPr>
      <t>p</t>
    </r>
  </si>
  <si>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</si>
  <si>
    <r>
      <t>Fra C</t>
    </r>
    <r>
      <rPr>
        <sz val="8"/>
        <rFont val="Arial"/>
        <family val="2"/>
      </rPr>
      <t>T</t>
    </r>
    <r>
      <rPr>
        <sz val="10"/>
        <rFont val="Arial"/>
        <family val="2"/>
      </rPr>
      <t xml:space="preserve"> til C</t>
    </r>
    <r>
      <rPr>
        <sz val="8"/>
        <rFont val="Arial"/>
        <family val="2"/>
      </rPr>
      <t>w</t>
    </r>
    <r>
      <rPr>
        <sz val="10"/>
        <rFont val="Arial"/>
        <family val="2"/>
      </rPr>
      <t>:</t>
    </r>
  </si>
  <si>
    <r>
      <t>Fra C</t>
    </r>
    <r>
      <rPr>
        <sz val="8"/>
        <rFont val="Arial"/>
        <family val="2"/>
      </rPr>
      <t>w</t>
    </r>
    <r>
      <rPr>
        <sz val="10"/>
        <rFont val="Arial"/>
        <family val="2"/>
      </rPr>
      <t xml:space="preserve"> til C</t>
    </r>
    <r>
      <rPr>
        <sz val="8"/>
        <rFont val="Arial"/>
        <family val="2"/>
      </rPr>
      <t>T</t>
    </r>
    <r>
      <rPr>
        <sz val="10"/>
        <rFont val="Arial"/>
        <family val="2"/>
      </rPr>
      <t>:</t>
    </r>
  </si>
  <si>
    <r>
      <t>C</t>
    </r>
    <r>
      <rPr>
        <sz val="8"/>
        <rFont val="Arial"/>
        <family val="2"/>
      </rPr>
      <t>T</t>
    </r>
    <r>
      <rPr>
        <sz val="10"/>
        <rFont val="Arial"/>
        <family val="2"/>
      </rPr>
      <t xml:space="preserve"> (mg/kg TS)</t>
    </r>
  </si>
  <si>
    <r>
      <t>C</t>
    </r>
    <r>
      <rPr>
        <sz val="8"/>
        <rFont val="Arial"/>
        <family val="2"/>
      </rPr>
      <t>w</t>
    </r>
    <r>
      <rPr>
        <sz val="10"/>
        <rFont val="Arial"/>
        <family val="2"/>
      </rPr>
      <t xml:space="preserve"> (mg/L)</t>
    </r>
  </si>
  <si>
    <r>
      <t>Bestemt ud fra jordkoncentration (C</t>
    </r>
    <r>
      <rPr>
        <sz val="8"/>
        <rFont val="Arial"/>
        <family val="2"/>
      </rPr>
      <t>T</t>
    </r>
    <r>
      <rPr>
        <sz val="10"/>
        <rFont val="Arial"/>
        <family val="2"/>
      </rPr>
      <t>)</t>
    </r>
  </si>
  <si>
    <r>
      <t>Bestemt ud fra vandkoncentration (C</t>
    </r>
    <r>
      <rPr>
        <sz val="8"/>
        <rFont val="Arial"/>
        <family val="2"/>
      </rPr>
      <t>w</t>
    </r>
    <r>
      <rPr>
        <sz val="10"/>
        <rFont val="Arial"/>
        <family val="2"/>
      </rPr>
      <t>)</t>
    </r>
  </si>
  <si>
    <r>
      <t>Indikeret ud fra vandkoncentration (C</t>
    </r>
    <r>
      <rPr>
        <sz val="8"/>
        <rFont val="Arial"/>
        <family val="2"/>
      </rPr>
      <t>w</t>
    </r>
    <r>
      <rPr>
        <sz val="10"/>
        <rFont val="Arial"/>
        <family val="2"/>
      </rPr>
      <t>)</t>
    </r>
  </si>
  <si>
    <r>
      <t>Bestemt ud fra C</t>
    </r>
    <r>
      <rPr>
        <sz val="8"/>
        <rFont val="Arial"/>
        <family val="2"/>
      </rPr>
      <t>T</t>
    </r>
  </si>
  <si>
    <r>
      <t>Bestemt ud fra C</t>
    </r>
    <r>
      <rPr>
        <sz val="8"/>
        <rFont val="Arial"/>
        <family val="2"/>
      </rPr>
      <t>w</t>
    </r>
  </si>
  <si>
    <r>
      <t>Indikeret ud fra C</t>
    </r>
    <r>
      <rPr>
        <sz val="8"/>
        <rFont val="Arial"/>
        <family val="2"/>
      </rPr>
      <t>w</t>
    </r>
  </si>
  <si>
    <r>
      <t>S</t>
    </r>
    <r>
      <rPr>
        <sz val="8"/>
        <rFont val="Arial"/>
        <family val="2"/>
      </rPr>
      <t xml:space="preserve"> DNAPL</t>
    </r>
    <r>
      <rPr>
        <sz val="10"/>
        <rFont val="Arial"/>
        <family val="2"/>
      </rPr>
      <t xml:space="preserve"> (%)</t>
    </r>
  </si>
  <si>
    <r>
      <t>Indikeret DNAPL mætning og type ud fra total koncentration i jord (C</t>
    </r>
    <r>
      <rPr>
        <b/>
        <sz val="8"/>
        <rFont val="Arial"/>
        <family val="2"/>
      </rPr>
      <t>T</t>
    </r>
    <r>
      <rPr>
        <b/>
        <sz val="10"/>
        <rFont val="Arial"/>
        <family val="2"/>
      </rPr>
      <t>)</t>
    </r>
  </si>
  <si>
    <r>
      <t>Hvis C</t>
    </r>
    <r>
      <rPr>
        <sz val="8"/>
        <rFont val="Arial"/>
        <family val="2"/>
      </rPr>
      <t>T</t>
    </r>
    <r>
      <rPr>
        <sz val="10"/>
        <rFont val="Arial"/>
        <family val="2"/>
      </rPr>
      <t xml:space="preserve"> viser DNAPL udregnes DNAPL mætning</t>
    </r>
  </si>
  <si>
    <r>
      <t>&lt;=&gt; C</t>
    </r>
    <r>
      <rPr>
        <sz val="8"/>
        <rFont val="Arial"/>
        <family val="2"/>
      </rPr>
      <t>T</t>
    </r>
    <r>
      <rPr>
        <sz val="10"/>
        <rFont val="Arial"/>
        <family val="2"/>
      </rPr>
      <t>=C</t>
    </r>
    <r>
      <rPr>
        <sz val="8"/>
        <rFont val="Arial"/>
        <family val="2"/>
      </rPr>
      <t>w</t>
    </r>
    <r>
      <rPr>
        <sz val="10"/>
        <rFont val="Arial"/>
        <family val="2"/>
      </rPr>
      <t>*(K</t>
    </r>
    <r>
      <rPr>
        <sz val="8"/>
        <rFont val="Arial"/>
        <family val="2"/>
      </rPr>
      <t>d</t>
    </r>
    <r>
      <rPr>
        <sz val="10"/>
        <rFont val="Arial"/>
        <family val="2"/>
      </rPr>
      <t>*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+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)/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</si>
  <si>
    <t>Beregning af DNAPL mætning i mættet zone ud fra jordprøve (for kun 1 stof i DNAPL-fasen):</t>
  </si>
  <si>
    <r>
      <t>Grænse for DNAPL: S=(C</t>
    </r>
    <r>
      <rPr>
        <sz val="8"/>
        <rFont val="Arial"/>
        <family val="2"/>
      </rPr>
      <t>T</t>
    </r>
    <r>
      <rPr>
        <sz val="10"/>
        <rFont val="Arial"/>
        <family val="2"/>
      </rPr>
      <t>*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)/(K</t>
    </r>
    <r>
      <rPr>
        <sz val="8"/>
        <rFont val="Arial"/>
        <family val="2"/>
      </rPr>
      <t>d</t>
    </r>
    <r>
      <rPr>
        <sz val="10"/>
        <rFont val="Arial"/>
        <family val="2"/>
      </rPr>
      <t>*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+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)</t>
    </r>
  </si>
  <si>
    <r>
      <t>&lt;=&gt; C</t>
    </r>
    <r>
      <rPr>
        <sz val="8"/>
        <rFont val="Arial"/>
        <family val="2"/>
      </rPr>
      <t>T</t>
    </r>
    <r>
      <rPr>
        <sz val="10"/>
        <rFont val="Arial"/>
        <family val="2"/>
      </rPr>
      <t>=S*(K</t>
    </r>
    <r>
      <rPr>
        <sz val="8"/>
        <rFont val="Arial"/>
        <family val="2"/>
      </rPr>
      <t>d</t>
    </r>
    <r>
      <rPr>
        <sz val="10"/>
        <rFont val="Arial"/>
        <family val="2"/>
      </rPr>
      <t>*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+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)/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</si>
  <si>
    <r>
      <t>Ligninger</t>
    </r>
    <r>
      <rPr>
        <sz val="10"/>
        <rFont val="Arial"/>
        <family val="2"/>
      </rPr>
      <t>: C</t>
    </r>
    <r>
      <rPr>
        <sz val="8"/>
        <rFont val="Arial"/>
        <family val="2"/>
      </rPr>
      <t>w</t>
    </r>
    <r>
      <rPr>
        <sz val="10"/>
        <rFont val="Arial"/>
        <family val="2"/>
      </rPr>
      <t>=(C</t>
    </r>
    <r>
      <rPr>
        <sz val="8"/>
        <rFont val="Arial"/>
        <family val="2"/>
      </rPr>
      <t>T</t>
    </r>
    <r>
      <rPr>
        <sz val="10"/>
        <rFont val="Arial"/>
        <family val="2"/>
      </rPr>
      <t>*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)/(K</t>
    </r>
    <r>
      <rPr>
        <sz val="8"/>
        <rFont val="Arial"/>
        <family val="2"/>
      </rPr>
      <t>d</t>
    </r>
    <r>
      <rPr>
        <sz val="10"/>
        <rFont val="Arial"/>
        <family val="2"/>
      </rPr>
      <t>*</t>
    </r>
    <r>
      <rPr>
        <sz val="10"/>
        <rFont val="Symbol"/>
        <family val="1"/>
        <charset val="2"/>
      </rPr>
      <t>r</t>
    </r>
    <r>
      <rPr>
        <sz val="8"/>
        <rFont val="Symbol"/>
        <family val="1"/>
        <charset val="2"/>
      </rPr>
      <t xml:space="preserve"> </t>
    </r>
    <r>
      <rPr>
        <sz val="8"/>
        <rFont val="Arial"/>
        <family val="2"/>
      </rPr>
      <t>b</t>
    </r>
    <r>
      <rPr>
        <sz val="10"/>
        <rFont val="Arial"/>
        <family val="2"/>
      </rPr>
      <t>+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)</t>
    </r>
  </si>
  <si>
    <t>Total koncentration i jord</t>
  </si>
  <si>
    <t>Fordelingskoefficient organisk kulstof/vand</t>
  </si>
  <si>
    <t>Fordelingskoefficient oktanol/vand</t>
  </si>
  <si>
    <t>Porøsitet (her mættet zone så regnet lig vandfyldt porøsitet)</t>
  </si>
  <si>
    <t>Jordens tørrumvægt</t>
  </si>
  <si>
    <t>Baggrund/referencer for benyttede ligninger til beregningerne ses af hovedrapport og bilag</t>
  </si>
  <si>
    <t>Eller indtast eget valg ('overruler' de standardvalgte):</t>
  </si>
  <si>
    <r>
      <t>Vandprøver hvor Cw&gt;S angiver DNAPL. C</t>
    </r>
    <r>
      <rPr>
        <sz val="8"/>
        <rFont val="Arial"/>
        <family val="2"/>
      </rPr>
      <t>w</t>
    </r>
    <r>
      <rPr>
        <sz val="10"/>
        <rFont val="Arial"/>
        <family val="2"/>
      </rPr>
      <t>&gt;1 % af S kan indikere DNAPL (i nærheden), men skal</t>
    </r>
  </si>
  <si>
    <t>TS</t>
  </si>
  <si>
    <t>Tørstof</t>
  </si>
  <si>
    <t>(kg (TS)/L)</t>
  </si>
  <si>
    <r>
      <t>Målt jordkoncentration, C</t>
    </r>
    <r>
      <rPr>
        <sz val="8"/>
        <rFont val="Arial"/>
        <family val="2"/>
      </rPr>
      <t>T</t>
    </r>
    <r>
      <rPr>
        <sz val="10"/>
        <rFont val="Arial"/>
        <family val="2"/>
      </rPr>
      <t xml:space="preserve"> (mg/kg TS)</t>
    </r>
  </si>
  <si>
    <r>
      <t>Målt vandkoncentration, C</t>
    </r>
    <r>
      <rPr>
        <sz val="8"/>
        <rFont val="Arial"/>
        <family val="2"/>
      </rPr>
      <t>w</t>
    </r>
    <r>
      <rPr>
        <sz val="10"/>
        <rFont val="Arial"/>
        <family val="2"/>
      </rPr>
      <t xml:space="preserve"> (mg/L)</t>
    </r>
  </si>
  <si>
    <t>OBS: Ved omregning fra Cw til CT fås den opløste + sorberede fase, evt. DNAPL er ikke med. Hvis der indtastes en Cw &gt; S regnes med S i stedet for den indtastede Cw.</t>
  </si>
  <si>
    <r>
      <t xml:space="preserve"> S DNAPL=(CT</t>
    </r>
    <r>
      <rPr>
        <sz val="10"/>
        <rFont val="Garamond"/>
        <family val="1"/>
      </rPr>
      <t>*</t>
    </r>
    <r>
      <rPr>
        <sz val="10"/>
        <rFont val="Symbol"/>
        <family val="1"/>
        <charset val="2"/>
      </rPr>
      <t xml:space="preserve">r </t>
    </r>
    <r>
      <rPr>
        <sz val="10"/>
        <rFont val="Arial"/>
        <family val="2"/>
      </rPr>
      <t>b-S*(Kd*</t>
    </r>
    <r>
      <rPr>
        <sz val="10"/>
        <rFont val="Symbol"/>
        <family val="1"/>
        <charset val="2"/>
      </rPr>
      <t xml:space="preserve">r </t>
    </r>
    <r>
      <rPr>
        <sz val="10"/>
        <rFont val="Arial"/>
        <family val="2"/>
      </rPr>
      <t>b+</t>
    </r>
    <r>
      <rPr>
        <sz val="10"/>
        <rFont val="Symbol"/>
        <family val="1"/>
        <charset val="2"/>
      </rPr>
      <t xml:space="preserve">q))/(r </t>
    </r>
    <r>
      <rPr>
        <sz val="10"/>
        <rFont val="Arial"/>
        <family val="2"/>
      </rPr>
      <t>DNAPL*</t>
    </r>
    <r>
      <rPr>
        <sz val="10"/>
        <rFont val="Symbol"/>
        <family val="1"/>
        <charset val="2"/>
      </rPr>
      <t>q</t>
    </r>
    <r>
      <rPr>
        <sz val="10"/>
        <rFont val="Arial"/>
        <family val="2"/>
      </rPr>
      <t>*10</t>
    </r>
    <r>
      <rPr>
        <vertAlign val="superscript"/>
        <sz val="10"/>
        <rFont val="Arial"/>
        <family val="2"/>
      </rPr>
      <t>6</t>
    </r>
    <r>
      <rPr>
        <sz val="10"/>
        <rFont val="Symbol"/>
        <family val="1"/>
        <charset val="2"/>
      </rPr>
      <t>)</t>
    </r>
    <r>
      <rPr>
        <sz val="10"/>
        <rFont val="Arial"/>
        <family val="2"/>
      </rPr>
      <t>*100%</t>
    </r>
  </si>
  <si>
    <r>
      <t>Kd=f</t>
    </r>
    <r>
      <rPr>
        <sz val="8"/>
        <rFont val="Arial"/>
        <family val="2"/>
      </rPr>
      <t>oc</t>
    </r>
    <r>
      <rPr>
        <sz val="10"/>
        <rFont val="Arial"/>
        <family val="2"/>
      </rPr>
      <t>*K</t>
    </r>
    <r>
      <rPr>
        <sz val="8"/>
        <rFont val="Arial"/>
        <family val="2"/>
      </rPr>
      <t>oc</t>
    </r>
    <r>
      <rPr>
        <sz val="10"/>
        <rFont val="Arial"/>
        <family val="2"/>
      </rPr>
      <t>. For sand: log K</t>
    </r>
    <r>
      <rPr>
        <sz val="8"/>
        <rFont val="Arial"/>
        <family val="2"/>
      </rPr>
      <t>oc</t>
    </r>
    <r>
      <rPr>
        <sz val="10"/>
        <rFont val="Arial"/>
        <family val="2"/>
      </rPr>
      <t>=1.04*logK</t>
    </r>
    <r>
      <rPr>
        <sz val="8"/>
        <rFont val="Arial"/>
        <family val="2"/>
      </rPr>
      <t>ow</t>
    </r>
    <r>
      <rPr>
        <sz val="10"/>
        <rFont val="Arial"/>
        <family val="2"/>
      </rPr>
      <t>-0.84 (Abduls formel). For moræneler: log K</t>
    </r>
    <r>
      <rPr>
        <sz val="8"/>
        <rFont val="Arial"/>
        <family val="2"/>
      </rPr>
      <t>oc</t>
    </r>
    <r>
      <rPr>
        <sz val="10"/>
        <rFont val="Arial"/>
        <family val="2"/>
      </rPr>
      <t>=0.590*logK</t>
    </r>
    <r>
      <rPr>
        <sz val="8"/>
        <rFont val="Arial"/>
        <family val="2"/>
      </rPr>
      <t>ow</t>
    </r>
    <r>
      <rPr>
        <sz val="10"/>
        <rFont val="Arial"/>
        <family val="2"/>
      </rPr>
      <t xml:space="preserve">+1.824 (Lus formel)  </t>
    </r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</si>
</sst>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0000"/>
    <numFmt numFmtId="167" formatCode="0.0000"/>
  </numFmts>
  <fonts count="3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Symbol"/>
      <family val="1"/>
      <charset val="2"/>
    </font>
    <font>
      <sz val="10"/>
      <color indexed="14"/>
      <name val="Arial"/>
      <family val="2"/>
    </font>
    <font>
      <sz val="10"/>
      <color indexed="14"/>
      <name val="Arial"/>
      <family val="2"/>
    </font>
    <font>
      <sz val="10"/>
      <color indexed="14"/>
      <name val="Symbol"/>
      <family val="1"/>
      <charset val="2"/>
    </font>
    <font>
      <sz val="10"/>
      <color indexed="13"/>
      <name val="Arial"/>
      <family val="2"/>
    </font>
    <font>
      <sz val="10"/>
      <color indexed="53"/>
      <name val="Symbol"/>
      <family val="1"/>
      <charset val="2"/>
    </font>
    <font>
      <sz val="10"/>
      <color indexed="53"/>
      <name val="Arial"/>
      <family val="2"/>
    </font>
    <font>
      <sz val="10"/>
      <color indexed="52"/>
      <name val="Arial"/>
      <family val="2"/>
    </font>
    <font>
      <sz val="10"/>
      <color indexed="46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sz val="10"/>
      <color indexed="57"/>
      <name val="Symbol"/>
      <family val="1"/>
      <charset val="2"/>
    </font>
    <font>
      <sz val="10"/>
      <color indexed="46"/>
      <name val="Arial"/>
      <family val="2"/>
    </font>
    <font>
      <b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3"/>
      <name val="Arial"/>
      <family val="2"/>
    </font>
    <font>
      <sz val="12"/>
      <name val="Arial"/>
      <family val="2"/>
    </font>
    <font>
      <sz val="6"/>
      <name val="Symbol"/>
      <family val="1"/>
      <charset val="2"/>
    </font>
    <font>
      <b/>
      <i/>
      <sz val="10"/>
      <name val="Arial"/>
      <family val="2"/>
    </font>
    <font>
      <sz val="10"/>
      <name val="Garamond"/>
      <family val="1"/>
    </font>
    <font>
      <sz val="8"/>
      <name val="Garamond"/>
      <family val="1"/>
    </font>
    <font>
      <sz val="8"/>
      <name val="Symbol"/>
      <family val="1"/>
      <charset val="2"/>
    </font>
    <font>
      <b/>
      <sz val="8"/>
      <name val="Arial"/>
      <family val="2"/>
    </font>
    <font>
      <b/>
      <i/>
      <sz val="12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Border="1"/>
    <xf numFmtId="0" fontId="5" fillId="0" borderId="0" xfId="0" applyFont="1"/>
    <xf numFmtId="0" fontId="4" fillId="2" borderId="0" xfId="0" applyFont="1" applyFill="1" applyBorder="1"/>
    <xf numFmtId="0" fontId="0" fillId="2" borderId="0" xfId="0" applyFill="1" applyBorder="1"/>
    <xf numFmtId="0" fontId="0" fillId="2" borderId="1" xfId="0" applyFill="1" applyBorder="1"/>
    <xf numFmtId="49" fontId="4" fillId="2" borderId="0" xfId="0" applyNumberFormat="1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0" fillId="2" borderId="3" xfId="0" applyFill="1" applyBorder="1"/>
    <xf numFmtId="0" fontId="1" fillId="2" borderId="0" xfId="0" applyFont="1" applyFill="1" applyBorder="1"/>
    <xf numFmtId="0" fontId="0" fillId="2" borderId="4" xfId="0" applyFill="1" applyBorder="1"/>
    <xf numFmtId="0" fontId="2" fillId="2" borderId="5" xfId="0" applyFont="1" applyFill="1" applyBorder="1"/>
    <xf numFmtId="0" fontId="5" fillId="2" borderId="0" xfId="0" applyFont="1" applyFill="1" applyBorder="1"/>
    <xf numFmtId="0" fontId="7" fillId="0" borderId="0" xfId="0" applyFont="1" applyFill="1" applyBorder="1"/>
    <xf numFmtId="0" fontId="4" fillId="2" borderId="6" xfId="0" applyFont="1" applyFill="1" applyBorder="1"/>
    <xf numFmtId="0" fontId="0" fillId="2" borderId="7" xfId="0" applyFill="1" applyBorder="1"/>
    <xf numFmtId="0" fontId="0" fillId="2" borderId="2" xfId="0" applyFill="1" applyBorder="1"/>
    <xf numFmtId="49" fontId="2" fillId="2" borderId="0" xfId="0" applyNumberFormat="1" applyFont="1" applyFill="1" applyBorder="1"/>
    <xf numFmtId="0" fontId="0" fillId="2" borderId="8" xfId="0" applyFill="1" applyBorder="1"/>
    <xf numFmtId="0" fontId="0" fillId="2" borderId="5" xfId="0" applyFill="1" applyBorder="1"/>
    <xf numFmtId="0" fontId="2" fillId="2" borderId="3" xfId="0" applyFont="1" applyFill="1" applyBorder="1"/>
    <xf numFmtId="0" fontId="4" fillId="3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0" fontId="0" fillId="0" borderId="0" xfId="0" applyFill="1" applyBorder="1" applyAlignment="1">
      <alignment horizontal="left"/>
    </xf>
    <xf numFmtId="1" fontId="7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left"/>
    </xf>
    <xf numFmtId="1" fontId="14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Border="1"/>
    <xf numFmtId="0" fontId="15" fillId="0" borderId="0" xfId="0" applyFont="1" applyFill="1" applyBorder="1"/>
    <xf numFmtId="0" fontId="8" fillId="0" borderId="0" xfId="0" applyFont="1" applyBorder="1"/>
    <xf numFmtId="0" fontId="0" fillId="4" borderId="0" xfId="0" applyFill="1" applyBorder="1"/>
    <xf numFmtId="0" fontId="5" fillId="4" borderId="0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5" fillId="3" borderId="0" xfId="0" applyFont="1" applyFill="1" applyBorder="1"/>
    <xf numFmtId="0" fontId="5" fillId="3" borderId="0" xfId="0" applyFont="1" applyFill="1"/>
    <xf numFmtId="0" fontId="0" fillId="3" borderId="0" xfId="0" applyFill="1"/>
    <xf numFmtId="0" fontId="0" fillId="3" borderId="0" xfId="0" applyFill="1" applyBorder="1"/>
    <xf numFmtId="0" fontId="4" fillId="4" borderId="6" xfId="0" applyFont="1" applyFill="1" applyBorder="1"/>
    <xf numFmtId="0" fontId="0" fillId="4" borderId="7" xfId="0" applyFill="1" applyBorder="1"/>
    <xf numFmtId="0" fontId="2" fillId="4" borderId="3" xfId="0" applyFont="1" applyFill="1" applyBorder="1"/>
    <xf numFmtId="0" fontId="2" fillId="4" borderId="8" xfId="0" applyFont="1" applyFill="1" applyBorder="1"/>
    <xf numFmtId="0" fontId="2" fillId="4" borderId="2" xfId="0" applyFont="1" applyFill="1" applyBorder="1"/>
    <xf numFmtId="0" fontId="2" fillId="4" borderId="5" xfId="0" applyFont="1" applyFill="1" applyBorder="1"/>
    <xf numFmtId="0" fontId="0" fillId="4" borderId="1" xfId="0" applyFill="1" applyBorder="1"/>
    <xf numFmtId="0" fontId="2" fillId="3" borderId="0" xfId="0" applyFont="1" applyFill="1" applyBorder="1"/>
    <xf numFmtId="0" fontId="0" fillId="5" borderId="0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5" fillId="5" borderId="13" xfId="0" applyFont="1" applyFill="1" applyBorder="1"/>
    <xf numFmtId="0" fontId="0" fillId="5" borderId="13" xfId="0" applyFill="1" applyBorder="1"/>
    <xf numFmtId="0" fontId="4" fillId="5" borderId="13" xfId="0" applyFont="1" applyFill="1" applyBorder="1"/>
    <xf numFmtId="0" fontId="0" fillId="5" borderId="14" xfId="0" applyFill="1" applyBorder="1"/>
    <xf numFmtId="0" fontId="2" fillId="6" borderId="0" xfId="0" applyFont="1" applyFill="1" applyBorder="1"/>
    <xf numFmtId="0" fontId="5" fillId="6" borderId="0" xfId="0" applyFont="1" applyFill="1" applyBorder="1"/>
    <xf numFmtId="0" fontId="4" fillId="6" borderId="0" xfId="0" applyFont="1" applyFill="1" applyBorder="1"/>
    <xf numFmtId="0" fontId="4" fillId="6" borderId="6" xfId="0" applyFont="1" applyFill="1" applyBorder="1"/>
    <xf numFmtId="0" fontId="0" fillId="6" borderId="1" xfId="0" applyFill="1" applyBorder="1"/>
    <xf numFmtId="0" fontId="4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2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0" fillId="6" borderId="0" xfId="0" applyNumberFormat="1" applyFill="1" applyBorder="1"/>
    <xf numFmtId="165" fontId="1" fillId="6" borderId="0" xfId="0" applyNumberFormat="1" applyFont="1" applyFill="1" applyBorder="1"/>
    <xf numFmtId="0" fontId="7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5" fillId="7" borderId="0" xfId="0" applyFont="1" applyFill="1" applyBorder="1"/>
    <xf numFmtId="0" fontId="4" fillId="7" borderId="0" xfId="0" applyFont="1" applyFill="1" applyBorder="1"/>
    <xf numFmtId="0" fontId="4" fillId="7" borderId="6" xfId="0" applyFont="1" applyFill="1" applyBorder="1"/>
    <xf numFmtId="0" fontId="4" fillId="7" borderId="1" xfId="0" applyFont="1" applyFill="1" applyBorder="1"/>
    <xf numFmtId="0" fontId="4" fillId="7" borderId="7" xfId="0" applyFont="1" applyFill="1" applyBorder="1"/>
    <xf numFmtId="0" fontId="2" fillId="7" borderId="0" xfId="0" applyFont="1" applyFill="1" applyBorder="1"/>
    <xf numFmtId="0" fontId="2" fillId="7" borderId="3" xfId="0" applyFont="1" applyFill="1" applyBorder="1"/>
    <xf numFmtId="0" fontId="0" fillId="7" borderId="0" xfId="0" applyFill="1" applyBorder="1"/>
    <xf numFmtId="0" fontId="4" fillId="7" borderId="2" xfId="0" applyFont="1" applyFill="1" applyBorder="1"/>
    <xf numFmtId="0" fontId="2" fillId="7" borderId="8" xfId="0" applyFont="1" applyFill="1" applyBorder="1"/>
    <xf numFmtId="0" fontId="0" fillId="7" borderId="4" xfId="0" applyFill="1" applyBorder="1"/>
    <xf numFmtId="0" fontId="2" fillId="7" borderId="4" xfId="0" applyFont="1" applyFill="1" applyBorder="1"/>
    <xf numFmtId="0" fontId="4" fillId="7" borderId="5" xfId="0" applyFont="1" applyFill="1" applyBorder="1"/>
    <xf numFmtId="0" fontId="0" fillId="7" borderId="1" xfId="0" applyFill="1" applyBorder="1"/>
    <xf numFmtId="0" fontId="0" fillId="7" borderId="7" xfId="0" applyFill="1" applyBorder="1"/>
    <xf numFmtId="0" fontId="0" fillId="7" borderId="2" xfId="0" applyFill="1" applyBorder="1"/>
    <xf numFmtId="0" fontId="0" fillId="7" borderId="5" xfId="0" applyFill="1" applyBorder="1"/>
    <xf numFmtId="0" fontId="4" fillId="7" borderId="4" xfId="0" applyFont="1" applyFill="1" applyBorder="1"/>
    <xf numFmtId="49" fontId="4" fillId="4" borderId="1" xfId="0" applyNumberFormat="1" applyFont="1" applyFill="1" applyBorder="1"/>
    <xf numFmtId="0" fontId="2" fillId="4" borderId="1" xfId="0" applyFont="1" applyFill="1" applyBorder="1"/>
    <xf numFmtId="0" fontId="11" fillId="6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5" xfId="0" applyFill="1" applyBorder="1"/>
    <xf numFmtId="0" fontId="0" fillId="6" borderId="1" xfId="0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0" fillId="6" borderId="15" xfId="0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2" fontId="0" fillId="6" borderId="16" xfId="0" applyNumberFormat="1" applyFill="1" applyBorder="1" applyAlignment="1">
      <alignment horizontal="center"/>
    </xf>
    <xf numFmtId="0" fontId="0" fillId="6" borderId="16" xfId="0" applyFill="1" applyBorder="1"/>
    <xf numFmtId="0" fontId="2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5" borderId="18" xfId="0" applyFill="1" applyBorder="1"/>
    <xf numFmtId="49" fontId="4" fillId="5" borderId="0" xfId="0" applyNumberFormat="1" applyFont="1" applyFill="1" applyBorder="1"/>
    <xf numFmtId="0" fontId="2" fillId="5" borderId="0" xfId="0" applyFont="1" applyFill="1" applyBorder="1"/>
    <xf numFmtId="0" fontId="5" fillId="5" borderId="0" xfId="0" applyFont="1" applyFill="1" applyBorder="1"/>
    <xf numFmtId="0" fontId="0" fillId="5" borderId="19" xfId="0" applyFill="1" applyBorder="1"/>
    <xf numFmtId="0" fontId="5" fillId="5" borderId="19" xfId="0" applyFont="1" applyFill="1" applyBorder="1"/>
    <xf numFmtId="0" fontId="2" fillId="0" borderId="0" xfId="0" applyFont="1" applyFill="1" applyBorder="1" applyAlignment="1">
      <alignment horizontal="left"/>
    </xf>
    <xf numFmtId="0" fontId="4" fillId="8" borderId="6" xfId="0" applyFont="1" applyFill="1" applyBorder="1"/>
    <xf numFmtId="0" fontId="0" fillId="8" borderId="1" xfId="0" applyFill="1" applyBorder="1"/>
    <xf numFmtId="0" fontId="0" fillId="8" borderId="7" xfId="0" applyFill="1" applyBorder="1"/>
    <xf numFmtId="0" fontId="0" fillId="8" borderId="0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5" xfId="0" applyFill="1" applyBorder="1"/>
    <xf numFmtId="1" fontId="19" fillId="4" borderId="0" xfId="0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164" fontId="19" fillId="4" borderId="0" xfId="0" applyNumberFormat="1" applyFont="1" applyFill="1" applyBorder="1" applyAlignment="1">
      <alignment horizontal="center"/>
    </xf>
    <xf numFmtId="164" fontId="19" fillId="4" borderId="2" xfId="0" applyNumberFormat="1" applyFont="1" applyFill="1" applyBorder="1" applyAlignment="1">
      <alignment horizontal="center"/>
    </xf>
    <xf numFmtId="0" fontId="19" fillId="8" borderId="0" xfId="0" applyFont="1" applyFill="1" applyBorder="1"/>
    <xf numFmtId="0" fontId="19" fillId="8" borderId="0" xfId="0" applyFont="1" applyFill="1" applyBorder="1" applyAlignment="1">
      <alignment horizontal="center"/>
    </xf>
    <xf numFmtId="0" fontId="0" fillId="8" borderId="4" xfId="0" applyFill="1" applyBorder="1"/>
    <xf numFmtId="0" fontId="0" fillId="9" borderId="1" xfId="0" applyFill="1" applyBorder="1"/>
    <xf numFmtId="0" fontId="0" fillId="9" borderId="7" xfId="0" applyFill="1" applyBorder="1"/>
    <xf numFmtId="0" fontId="0" fillId="9" borderId="3" xfId="0" applyFill="1" applyBorder="1"/>
    <xf numFmtId="0" fontId="0" fillId="9" borderId="0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0" xfId="0" applyFill="1" applyBorder="1"/>
    <xf numFmtId="0" fontId="5" fillId="9" borderId="0" xfId="0" applyFont="1" applyFill="1" applyBorder="1"/>
    <xf numFmtId="0" fontId="4" fillId="9" borderId="6" xfId="0" applyFont="1" applyFill="1" applyBorder="1"/>
    <xf numFmtId="0" fontId="2" fillId="9" borderId="0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49" fontId="2" fillId="9" borderId="0" xfId="0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0" fillId="9" borderId="2" xfId="0" applyFill="1" applyBorder="1"/>
    <xf numFmtId="0" fontId="2" fillId="9" borderId="3" xfId="0" applyFont="1" applyFill="1" applyBorder="1"/>
    <xf numFmtId="165" fontId="1" fillId="9" borderId="2" xfId="0" applyNumberFormat="1" applyFont="1" applyFill="1" applyBorder="1" applyAlignment="1">
      <alignment horizontal="center"/>
    </xf>
    <xf numFmtId="0" fontId="0" fillId="9" borderId="8" xfId="0" applyFill="1" applyBorder="1"/>
    <xf numFmtId="0" fontId="0" fillId="9" borderId="5" xfId="0" applyFill="1" applyBorder="1"/>
    <xf numFmtId="164" fontId="7" fillId="9" borderId="0" xfId="0" applyNumberFormat="1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2" fillId="9" borderId="8" xfId="0" applyFont="1" applyFill="1" applyBorder="1"/>
    <xf numFmtId="0" fontId="2" fillId="9" borderId="4" xfId="0" applyFont="1" applyFill="1" applyBorder="1"/>
    <xf numFmtId="0" fontId="8" fillId="9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4" fillId="10" borderId="6" xfId="0" applyFont="1" applyFill="1" applyBorder="1"/>
    <xf numFmtId="0" fontId="4" fillId="10" borderId="1" xfId="0" applyFont="1" applyFill="1" applyBorder="1"/>
    <xf numFmtId="0" fontId="4" fillId="10" borderId="7" xfId="0" applyFont="1" applyFill="1" applyBorder="1"/>
    <xf numFmtId="0" fontId="0" fillId="10" borderId="2" xfId="0" applyFill="1" applyBorder="1" applyAlignment="1">
      <alignment horizontal="left"/>
    </xf>
    <xf numFmtId="0" fontId="0" fillId="10" borderId="0" xfId="0" applyFill="1" applyBorder="1"/>
    <xf numFmtId="0" fontId="5" fillId="10" borderId="0" xfId="0" applyFont="1" applyFill="1" applyBorder="1"/>
    <xf numFmtId="0" fontId="12" fillId="3" borderId="0" xfId="0" applyFont="1" applyFill="1"/>
    <xf numFmtId="0" fontId="0" fillId="10" borderId="3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0" fillId="3" borderId="0" xfId="0" applyFont="1" applyFill="1" applyBorder="1"/>
    <xf numFmtId="0" fontId="20" fillId="9" borderId="3" xfId="0" applyFont="1" applyFill="1" applyBorder="1"/>
    <xf numFmtId="0" fontId="4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4" fillId="0" borderId="0" xfId="0" applyFont="1" applyFill="1" applyBorder="1" applyAlignment="1">
      <alignment horizontal="left"/>
    </xf>
    <xf numFmtId="1" fontId="14" fillId="0" borderId="0" xfId="0" applyNumberFormat="1" applyFont="1" applyFill="1" applyBorder="1"/>
    <xf numFmtId="0" fontId="10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8" borderId="0" xfId="0" applyFont="1" applyFill="1" applyBorder="1"/>
    <xf numFmtId="2" fontId="1" fillId="6" borderId="2" xfId="0" applyNumberFormat="1" applyFont="1" applyFill="1" applyBorder="1" applyAlignment="1">
      <alignment horizontal="center"/>
    </xf>
    <xf numFmtId="1" fontId="19" fillId="8" borderId="0" xfId="0" applyNumberFormat="1" applyFont="1" applyFill="1" applyBorder="1" applyAlignment="1">
      <alignment horizontal="center"/>
    </xf>
    <xf numFmtId="0" fontId="4" fillId="8" borderId="8" xfId="0" applyFont="1" applyFill="1" applyBorder="1"/>
    <xf numFmtId="0" fontId="5" fillId="8" borderId="0" xfId="0" applyFont="1" applyFill="1" applyBorder="1"/>
    <xf numFmtId="0" fontId="22" fillId="8" borderId="0" xfId="0" applyFont="1" applyFill="1" applyBorder="1"/>
    <xf numFmtId="164" fontId="2" fillId="9" borderId="0" xfId="0" applyNumberFormat="1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24" fillId="9" borderId="0" xfId="0" applyFont="1" applyFill="1" applyBorder="1"/>
    <xf numFmtId="0" fontId="6" fillId="9" borderId="5" xfId="0" applyFont="1" applyFill="1" applyBorder="1" applyAlignment="1">
      <alignment horizontal="center"/>
    </xf>
    <xf numFmtId="0" fontId="2" fillId="8" borderId="0" xfId="0" applyFont="1" applyFill="1" applyBorder="1"/>
    <xf numFmtId="0" fontId="0" fillId="10" borderId="3" xfId="0" applyFill="1" applyBorder="1"/>
    <xf numFmtId="0" fontId="0" fillId="10" borderId="2" xfId="0" applyFill="1" applyBorder="1"/>
    <xf numFmtId="0" fontId="0" fillId="10" borderId="4" xfId="0" applyFill="1" applyBorder="1"/>
    <xf numFmtId="0" fontId="0" fillId="10" borderId="5" xfId="0" applyFill="1" applyBorder="1"/>
    <xf numFmtId="0" fontId="0" fillId="0" borderId="0" xfId="0" applyFill="1"/>
    <xf numFmtId="0" fontId="2" fillId="3" borderId="0" xfId="0" applyFont="1" applyFill="1" applyAlignment="1">
      <alignment horizontal="left"/>
    </xf>
    <xf numFmtId="0" fontId="29" fillId="3" borderId="0" xfId="0" applyFont="1" applyFill="1"/>
    <xf numFmtId="0" fontId="22" fillId="3" borderId="0" xfId="0" applyFont="1" applyFill="1"/>
    <xf numFmtId="0" fontId="4" fillId="3" borderId="20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Protection="1">
      <protection locked="0"/>
    </xf>
    <xf numFmtId="0" fontId="0" fillId="3" borderId="20" xfId="0" applyFill="1" applyBorder="1" applyProtection="1"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0" fontId="0" fillId="10" borderId="8" xfId="0" applyFill="1" applyBorder="1" applyAlignment="1">
      <alignment horizontal="center"/>
    </xf>
    <xf numFmtId="0" fontId="1" fillId="7" borderId="0" xfId="0" applyFont="1" applyFill="1" applyBorder="1"/>
    <xf numFmtId="167" fontId="2" fillId="9" borderId="0" xfId="0" applyNumberFormat="1" applyFont="1" applyFill="1" applyBorder="1" applyAlignment="1">
      <alignment horizontal="center"/>
    </xf>
    <xf numFmtId="167" fontId="0" fillId="6" borderId="3" xfId="0" applyNumberFormat="1" applyFill="1" applyBorder="1" applyAlignment="1">
      <alignment horizontal="center"/>
    </xf>
    <xf numFmtId="0" fontId="1" fillId="7" borderId="3" xfId="0" applyFont="1" applyFill="1" applyBorder="1"/>
    <xf numFmtId="1" fontId="1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9"/>
  <sheetViews>
    <sheetView workbookViewId="0">
      <selection activeCell="G15" sqref="G15"/>
    </sheetView>
  </sheetViews>
  <sheetFormatPr defaultRowHeight="13.2"/>
  <cols>
    <col min="1" max="1" width="0.88671875" customWidth="1"/>
    <col min="2" max="2" width="3.6640625" customWidth="1"/>
    <col min="3" max="3" width="2.44140625" customWidth="1"/>
    <col min="4" max="4" width="9.88671875" customWidth="1"/>
    <col min="5" max="5" width="8.109375" customWidth="1"/>
    <col min="6" max="6" width="12" bestFit="1" customWidth="1"/>
    <col min="7" max="7" width="7" bestFit="1" customWidth="1"/>
    <col min="8" max="8" width="13.33203125" customWidth="1"/>
    <col min="9" max="9" width="2.44140625" customWidth="1"/>
    <col min="10" max="10" width="3.6640625" customWidth="1"/>
    <col min="11" max="11" width="2.44140625" customWidth="1"/>
    <col min="12" max="12" width="11.6640625" bestFit="1" customWidth="1"/>
    <col min="13" max="13" width="21.109375" bestFit="1" customWidth="1"/>
    <col min="14" max="14" width="50.109375" customWidth="1"/>
    <col min="15" max="15" width="2.44140625" customWidth="1"/>
    <col min="16" max="16" width="3.6640625" customWidth="1"/>
    <col min="17" max="17" width="9.33203125" customWidth="1"/>
  </cols>
  <sheetData>
    <row r="1" spans="1:35" ht="13.8" thickBo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>
      <c r="A2" s="49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5" ht="15.6">
      <c r="A3" s="49"/>
      <c r="B3" s="134"/>
      <c r="C3" s="160"/>
      <c r="D3" s="161" t="s">
        <v>2</v>
      </c>
      <c r="E3" s="160"/>
      <c r="F3" s="160"/>
      <c r="G3" s="160"/>
      <c r="H3" s="160"/>
      <c r="I3" s="160"/>
      <c r="J3" s="59"/>
      <c r="K3" s="186"/>
      <c r="L3" s="187" t="s">
        <v>28</v>
      </c>
      <c r="M3" s="187"/>
      <c r="N3" s="186"/>
      <c r="O3" s="186"/>
      <c r="P3" s="65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>
      <c r="A4" s="49"/>
      <c r="B4" s="134"/>
      <c r="C4" s="160"/>
      <c r="D4" s="162" t="s">
        <v>5</v>
      </c>
      <c r="E4" s="154"/>
      <c r="F4" s="154"/>
      <c r="G4" s="154"/>
      <c r="H4" s="155"/>
      <c r="I4" s="160"/>
      <c r="J4" s="59"/>
      <c r="K4" s="186"/>
      <c r="L4" s="182" t="s">
        <v>42</v>
      </c>
      <c r="M4" s="183" t="s">
        <v>55</v>
      </c>
      <c r="N4" s="184" t="s">
        <v>44</v>
      </c>
      <c r="O4" s="186"/>
      <c r="P4" s="65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35">
      <c r="A5" s="49"/>
      <c r="B5" s="134"/>
      <c r="C5" s="160"/>
      <c r="D5" s="156"/>
      <c r="E5" s="163" t="s">
        <v>35</v>
      </c>
      <c r="F5" s="164" t="s">
        <v>60</v>
      </c>
      <c r="G5" s="163" t="s">
        <v>24</v>
      </c>
      <c r="H5" s="165"/>
      <c r="I5" s="160"/>
      <c r="J5" s="59"/>
      <c r="K5" s="186"/>
      <c r="L5" s="189" t="s">
        <v>67</v>
      </c>
      <c r="M5" s="190" t="s">
        <v>43</v>
      </c>
      <c r="N5" s="185" t="s">
        <v>94</v>
      </c>
      <c r="O5" s="186"/>
      <c r="P5" s="65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6" spans="1:35">
      <c r="A6" s="49"/>
      <c r="B6" s="134"/>
      <c r="C6" s="160"/>
      <c r="D6" s="156"/>
      <c r="E6" s="163" t="s">
        <v>14</v>
      </c>
      <c r="F6" s="166" t="s">
        <v>23</v>
      </c>
      <c r="G6" s="157" t="s">
        <v>4</v>
      </c>
      <c r="H6" s="165"/>
      <c r="I6" s="160"/>
      <c r="J6" s="59"/>
      <c r="K6" s="186"/>
      <c r="L6" s="189" t="s">
        <v>68</v>
      </c>
      <c r="M6" s="190" t="s">
        <v>14</v>
      </c>
      <c r="N6" s="185" t="s">
        <v>18</v>
      </c>
      <c r="O6" s="186"/>
      <c r="P6" s="65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35">
      <c r="A7" s="49"/>
      <c r="B7" s="134"/>
      <c r="C7" s="160"/>
      <c r="D7" s="156" t="s">
        <v>0</v>
      </c>
      <c r="E7" s="157">
        <v>240</v>
      </c>
      <c r="F7" s="157">
        <v>1.63</v>
      </c>
      <c r="G7" s="157">
        <v>2.88</v>
      </c>
      <c r="H7" s="169"/>
      <c r="I7" s="160"/>
      <c r="J7" s="59"/>
      <c r="K7" s="186"/>
      <c r="L7" s="189" t="s">
        <v>59</v>
      </c>
      <c r="M7" s="190" t="s">
        <v>4</v>
      </c>
      <c r="N7" s="185" t="s">
        <v>31</v>
      </c>
      <c r="O7" s="186"/>
      <c r="P7" s="65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</row>
    <row r="8" spans="1:35">
      <c r="A8" s="49"/>
      <c r="B8" s="134"/>
      <c r="C8" s="160"/>
      <c r="D8" s="156" t="s">
        <v>1</v>
      </c>
      <c r="E8" s="157">
        <v>1400</v>
      </c>
      <c r="F8" s="157">
        <v>1.46</v>
      </c>
      <c r="G8" s="157">
        <v>2.5299999999999998</v>
      </c>
      <c r="H8" s="169"/>
      <c r="I8" s="160"/>
      <c r="J8" s="59"/>
      <c r="K8" s="186"/>
      <c r="L8" s="189" t="s">
        <v>70</v>
      </c>
      <c r="M8" s="190" t="s">
        <v>25</v>
      </c>
      <c r="N8" s="185" t="s">
        <v>32</v>
      </c>
      <c r="O8" s="186"/>
      <c r="P8" s="65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</row>
    <row r="9" spans="1:35">
      <c r="A9" s="49"/>
      <c r="B9" s="134"/>
      <c r="C9" s="160"/>
      <c r="D9" s="172" t="s">
        <v>29</v>
      </c>
      <c r="E9" s="159">
        <v>1300</v>
      </c>
      <c r="F9" s="159">
        <v>1.35</v>
      </c>
      <c r="G9" s="159">
        <v>2.4900000000000002</v>
      </c>
      <c r="H9" s="173"/>
      <c r="I9" s="160"/>
      <c r="J9" s="59"/>
      <c r="K9" s="186"/>
      <c r="L9" s="189" t="s">
        <v>69</v>
      </c>
      <c r="M9" s="190" t="s">
        <v>25</v>
      </c>
      <c r="N9" s="185" t="s">
        <v>95</v>
      </c>
      <c r="O9" s="186"/>
      <c r="P9" s="65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35">
      <c r="A10" s="49"/>
      <c r="B10" s="134"/>
      <c r="C10" s="160"/>
      <c r="D10" s="160"/>
      <c r="E10" s="157"/>
      <c r="F10" s="157"/>
      <c r="G10" s="157"/>
      <c r="H10" s="160"/>
      <c r="I10" s="160"/>
      <c r="J10" s="59"/>
      <c r="K10" s="186"/>
      <c r="L10" s="189" t="s">
        <v>58</v>
      </c>
      <c r="M10" s="190" t="s">
        <v>4</v>
      </c>
      <c r="N10" s="185" t="s">
        <v>96</v>
      </c>
      <c r="O10" s="186"/>
      <c r="P10" s="65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</row>
    <row r="11" spans="1:35">
      <c r="A11" s="49"/>
      <c r="B11" s="134"/>
      <c r="C11" s="160"/>
      <c r="D11" s="162" t="s">
        <v>6</v>
      </c>
      <c r="E11" s="154"/>
      <c r="F11" s="154"/>
      <c r="G11" s="154"/>
      <c r="H11" s="155"/>
      <c r="I11" s="160"/>
      <c r="J11" s="59"/>
      <c r="K11" s="186"/>
      <c r="L11" s="189" t="s">
        <v>13</v>
      </c>
      <c r="M11" s="190" t="s">
        <v>14</v>
      </c>
      <c r="N11" s="185" t="s">
        <v>30</v>
      </c>
      <c r="O11" s="186"/>
      <c r="P11" s="65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</row>
    <row r="12" spans="1:35">
      <c r="A12" s="49"/>
      <c r="B12" s="134"/>
      <c r="C12" s="160"/>
      <c r="D12" s="156"/>
      <c r="E12" s="163" t="s">
        <v>59</v>
      </c>
      <c r="F12" s="164" t="s">
        <v>63</v>
      </c>
      <c r="G12" s="164" t="s">
        <v>19</v>
      </c>
      <c r="H12" s="158" t="s">
        <v>64</v>
      </c>
      <c r="I12" s="160"/>
      <c r="J12" s="59"/>
      <c r="K12" s="186"/>
      <c r="L12" s="189" t="s">
        <v>62</v>
      </c>
      <c r="M12" s="190" t="s">
        <v>50</v>
      </c>
      <c r="N12" s="185" t="s">
        <v>8</v>
      </c>
      <c r="O12" s="186"/>
      <c r="P12" s="65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</row>
    <row r="13" spans="1:35">
      <c r="A13" s="49"/>
      <c r="B13" s="134"/>
      <c r="C13" s="160"/>
      <c r="D13" s="156"/>
      <c r="E13" s="167" t="s">
        <v>4</v>
      </c>
      <c r="F13" s="167" t="s">
        <v>3</v>
      </c>
      <c r="G13" s="167" t="s">
        <v>4</v>
      </c>
      <c r="H13" s="168" t="s">
        <v>3</v>
      </c>
      <c r="I13" s="160"/>
      <c r="J13" s="59"/>
      <c r="K13" s="186"/>
      <c r="L13" s="213"/>
      <c r="M13" s="186"/>
      <c r="N13" s="214"/>
      <c r="O13" s="186"/>
      <c r="P13" s="65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</row>
    <row r="14" spans="1:35">
      <c r="A14" s="49"/>
      <c r="B14" s="134"/>
      <c r="C14" s="160"/>
      <c r="D14" s="170" t="s">
        <v>36</v>
      </c>
      <c r="E14" s="208">
        <v>1E-3</v>
      </c>
      <c r="F14" s="163">
        <v>2.65</v>
      </c>
      <c r="G14" s="167">
        <v>0.35</v>
      </c>
      <c r="H14" s="171">
        <f>F14*(1-G14)</f>
        <v>1.7224999999999999</v>
      </c>
      <c r="I14" s="160"/>
      <c r="J14" s="59"/>
      <c r="K14" s="186"/>
      <c r="L14" s="209" t="s">
        <v>19</v>
      </c>
      <c r="M14" s="190" t="s">
        <v>4</v>
      </c>
      <c r="N14" s="185" t="s">
        <v>97</v>
      </c>
      <c r="O14" s="186"/>
      <c r="P14" s="65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</row>
    <row r="15" spans="1:35">
      <c r="A15" s="49"/>
      <c r="B15" s="134"/>
      <c r="C15" s="160"/>
      <c r="D15" s="170" t="s">
        <v>48</v>
      </c>
      <c r="E15" s="227">
        <v>4.1209751909732984E-4</v>
      </c>
      <c r="F15" s="163">
        <v>2.7</v>
      </c>
      <c r="G15" s="167">
        <v>0.3</v>
      </c>
      <c r="H15" s="171">
        <f>F15*(1-G15)</f>
        <v>1.89</v>
      </c>
      <c r="I15" s="160"/>
      <c r="J15" s="59"/>
      <c r="K15" s="186"/>
      <c r="L15" s="209" t="s">
        <v>66</v>
      </c>
      <c r="M15" s="190" t="s">
        <v>104</v>
      </c>
      <c r="N15" s="185" t="s">
        <v>98</v>
      </c>
      <c r="O15" s="186"/>
      <c r="P15" s="65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</row>
    <row r="16" spans="1:35">
      <c r="A16" s="49"/>
      <c r="B16" s="134"/>
      <c r="C16" s="160"/>
      <c r="D16" s="192"/>
      <c r="E16" s="174"/>
      <c r="F16" s="175"/>
      <c r="G16" s="176"/>
      <c r="H16" s="177"/>
      <c r="I16" s="160"/>
      <c r="J16" s="59"/>
      <c r="K16" s="186"/>
      <c r="L16" s="209" t="s">
        <v>60</v>
      </c>
      <c r="M16" s="190" t="s">
        <v>3</v>
      </c>
      <c r="N16" s="185" t="s">
        <v>41</v>
      </c>
      <c r="O16" s="186"/>
      <c r="P16" s="65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</row>
    <row r="17" spans="1:35">
      <c r="A17" s="49"/>
      <c r="B17" s="134"/>
      <c r="C17" s="160"/>
      <c r="D17" s="178"/>
      <c r="E17" s="179"/>
      <c r="F17" s="180"/>
      <c r="G17" s="181"/>
      <c r="H17" s="211" t="s">
        <v>65</v>
      </c>
      <c r="I17" s="160"/>
      <c r="J17" s="59"/>
      <c r="K17" s="186"/>
      <c r="L17" s="209" t="s">
        <v>57</v>
      </c>
      <c r="M17" s="190" t="s">
        <v>3</v>
      </c>
      <c r="N17" s="185" t="s">
        <v>54</v>
      </c>
      <c r="O17" s="186"/>
      <c r="P17" s="65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</row>
    <row r="18" spans="1:35">
      <c r="A18" s="49"/>
      <c r="B18" s="134"/>
      <c r="C18" s="160"/>
      <c r="D18" s="160"/>
      <c r="E18" s="160"/>
      <c r="F18" s="160"/>
      <c r="G18" s="160"/>
      <c r="H18" s="160"/>
      <c r="I18" s="160"/>
      <c r="J18" s="59"/>
      <c r="K18" s="186"/>
      <c r="L18" s="213"/>
      <c r="M18" s="186"/>
      <c r="N18" s="214"/>
      <c r="O18" s="186"/>
      <c r="P18" s="65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</row>
    <row r="19" spans="1:35">
      <c r="A19" s="49"/>
      <c r="B19" s="134"/>
      <c r="C19" s="160"/>
      <c r="D19" s="210" t="s">
        <v>61</v>
      </c>
      <c r="E19" s="160"/>
      <c r="F19" s="160"/>
      <c r="G19" s="160"/>
      <c r="H19" s="160"/>
      <c r="I19" s="160"/>
      <c r="J19" s="59"/>
      <c r="K19" s="186"/>
      <c r="L19" s="225" t="s">
        <v>102</v>
      </c>
      <c r="M19" s="215"/>
      <c r="N19" s="216" t="s">
        <v>103</v>
      </c>
      <c r="O19" s="186"/>
      <c r="P19" s="65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</row>
    <row r="20" spans="1:35">
      <c r="A20" s="49"/>
      <c r="B20" s="134"/>
      <c r="C20" s="160"/>
      <c r="D20" s="160"/>
      <c r="E20" s="160"/>
      <c r="F20" s="160"/>
      <c r="G20" s="160"/>
      <c r="H20" s="160"/>
      <c r="I20" s="160"/>
      <c r="J20" s="59"/>
      <c r="K20" s="186"/>
      <c r="L20" s="186"/>
      <c r="M20" s="186"/>
      <c r="N20" s="186"/>
      <c r="O20" s="186"/>
      <c r="P20" s="65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</row>
    <row r="21" spans="1:35" ht="13.8" thickBot="1">
      <c r="A21" s="49"/>
      <c r="B21" s="13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7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</row>
    <row r="22" spans="1:35">
      <c r="A22" s="49"/>
      <c r="B22" s="49"/>
      <c r="C22" s="50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</row>
    <row r="23" spans="1:35">
      <c r="A23" s="49"/>
      <c r="B23" s="49"/>
      <c r="C23" s="191"/>
      <c r="D23" s="50"/>
      <c r="E23" s="50"/>
      <c r="F23" s="50"/>
      <c r="G23" s="50"/>
      <c r="H23" s="50"/>
      <c r="I23" s="5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</row>
    <row r="24" spans="1:35" ht="15.6">
      <c r="A24" s="49"/>
      <c r="B24" s="49"/>
      <c r="C24" s="219" t="s">
        <v>99</v>
      </c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</row>
    <row r="25" spans="1:35">
      <c r="A25" s="49"/>
      <c r="B25" s="49"/>
      <c r="C25" s="18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</row>
    <row r="26" spans="1:35">
      <c r="A26" s="217"/>
      <c r="B26" s="49"/>
      <c r="C26" s="21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</row>
    <row r="27" spans="1: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</row>
    <row r="28" spans="1: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</row>
    <row r="29" spans="1:35">
      <c r="A29" s="49"/>
      <c r="B29" s="49"/>
      <c r="C29" s="49"/>
      <c r="D29" s="49"/>
      <c r="E29" s="49"/>
      <c r="F29" s="49"/>
      <c r="G29" s="49"/>
      <c r="H29" s="50"/>
      <c r="I29" s="5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</row>
    <row r="30" spans="1:35">
      <c r="A30" s="49"/>
      <c r="B30" s="49"/>
      <c r="C30" s="49"/>
      <c r="D30" s="49"/>
      <c r="E30" s="49"/>
      <c r="F30" s="49"/>
      <c r="G30" s="49"/>
      <c r="H30" s="50"/>
      <c r="I30" s="5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</row>
    <row r="31" spans="1:35">
      <c r="A31" s="49"/>
      <c r="B31" s="49"/>
      <c r="C31" s="49"/>
      <c r="D31" s="49"/>
      <c r="E31" s="49"/>
      <c r="F31" s="49"/>
      <c r="G31" s="49"/>
      <c r="H31" s="50"/>
      <c r="I31" s="50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</row>
    <row r="32" spans="1:35">
      <c r="A32" s="49"/>
      <c r="B32" s="49"/>
      <c r="C32" s="49"/>
      <c r="D32" s="49"/>
      <c r="E32" s="49"/>
      <c r="F32" s="49"/>
      <c r="G32" s="49"/>
      <c r="H32" s="50"/>
      <c r="I32" s="5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</row>
    <row r="33" spans="1:35">
      <c r="A33" s="49"/>
      <c r="B33" s="49"/>
      <c r="C33" s="49"/>
      <c r="D33" s="49"/>
      <c r="E33" s="49"/>
      <c r="F33" s="49"/>
      <c r="G33" s="49"/>
      <c r="H33" s="50"/>
      <c r="I33" s="50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</row>
    <row r="34" spans="1:35">
      <c r="A34" s="49"/>
      <c r="B34" s="49"/>
      <c r="C34" s="49"/>
      <c r="D34" s="49"/>
      <c r="E34" s="49"/>
      <c r="F34" s="49"/>
      <c r="G34" s="49"/>
      <c r="H34" s="50"/>
      <c r="I34" s="5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</row>
    <row r="35" spans="1: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</row>
    <row r="36" spans="1: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</row>
    <row r="37" spans="1:3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</row>
    <row r="38" spans="1:3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</row>
    <row r="39" spans="1:3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</row>
  </sheetData>
  <sheetProtection sheet="1" objects="1" scenarios="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2"/>
  <sheetViews>
    <sheetView tabSelected="1" zoomScale="80" zoomScaleNormal="80" zoomScalePageLayoutView="75" workbookViewId="0">
      <selection activeCell="H15" sqref="H15"/>
    </sheetView>
  </sheetViews>
  <sheetFormatPr defaultRowHeight="13.2"/>
  <cols>
    <col min="1" max="1" width="0.109375" customWidth="1"/>
    <col min="2" max="3" width="2.44140625" customWidth="1"/>
    <col min="4" max="4" width="7.88671875" customWidth="1"/>
    <col min="5" max="5" width="11.33203125" customWidth="1"/>
    <col min="6" max="6" width="13.6640625" customWidth="1"/>
    <col min="7" max="7" width="10.5546875" customWidth="1"/>
    <col min="8" max="8" width="10.109375" customWidth="1"/>
    <col min="9" max="9" width="8.109375" bestFit="1" customWidth="1"/>
    <col min="10" max="10" width="2.33203125" customWidth="1"/>
    <col min="11" max="11" width="2.44140625" customWidth="1"/>
    <col min="12" max="12" width="1.33203125" customWidth="1"/>
    <col min="13" max="13" width="2.44140625" customWidth="1"/>
    <col min="14" max="14" width="32.88671875" customWidth="1"/>
    <col min="15" max="16" width="9.88671875" customWidth="1"/>
    <col min="17" max="17" width="1.33203125" customWidth="1"/>
    <col min="18" max="18" width="18.33203125" customWidth="1"/>
    <col min="19" max="21" width="10" customWidth="1"/>
    <col min="22" max="22" width="2.44140625" customWidth="1"/>
    <col min="23" max="23" width="2.6640625" customWidth="1"/>
    <col min="24" max="24" width="10.6640625" customWidth="1"/>
    <col min="25" max="25" width="19.109375" hidden="1" customWidth="1"/>
    <col min="26" max="26" width="14.109375" hidden="1" customWidth="1"/>
    <col min="28" max="28" width="0" hidden="1" customWidth="1"/>
  </cols>
  <sheetData>
    <row r="1" spans="1:30" ht="2.25" customHeight="1" thickBo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30" ht="12.75" customHeight="1">
      <c r="A2" s="49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2"/>
      <c r="Y2" t="s">
        <v>33</v>
      </c>
      <c r="Z2" t="s">
        <v>34</v>
      </c>
    </row>
    <row r="3" spans="1:30" s="5" customFormat="1" ht="15.6">
      <c r="A3" s="48"/>
      <c r="B3" s="134"/>
      <c r="C3" s="7"/>
      <c r="D3" s="16" t="s">
        <v>17</v>
      </c>
      <c r="E3" s="7"/>
      <c r="F3" s="7"/>
      <c r="G3" s="7"/>
      <c r="H3" s="7"/>
      <c r="I3" s="7"/>
      <c r="J3" s="7"/>
      <c r="K3" s="7"/>
      <c r="L3" s="59"/>
      <c r="M3" s="44"/>
      <c r="N3" s="44" t="s">
        <v>20</v>
      </c>
      <c r="O3" s="43"/>
      <c r="P3" s="43"/>
      <c r="Q3" s="43"/>
      <c r="R3" s="43"/>
      <c r="S3" s="43"/>
      <c r="T3" s="43"/>
      <c r="U3" s="43"/>
      <c r="V3" s="43"/>
      <c r="W3" s="64"/>
      <c r="X3" s="48"/>
      <c r="Y3" s="1" t="str">
        <f>'Konstanter og symboler'!D7</f>
        <v>PCE</v>
      </c>
      <c r="Z3" s="1" t="str">
        <f>'Konstanter og symboler'!D14</f>
        <v xml:space="preserve"> Sand</v>
      </c>
    </row>
    <row r="4" spans="1:30">
      <c r="A4" s="49"/>
      <c r="B4" s="134"/>
      <c r="C4" s="6"/>
      <c r="D4" s="18" t="s">
        <v>11</v>
      </c>
      <c r="E4" s="8"/>
      <c r="F4" s="8"/>
      <c r="G4" s="8"/>
      <c r="H4" s="8"/>
      <c r="I4" s="8"/>
      <c r="J4" s="19"/>
      <c r="K4" s="7"/>
      <c r="L4" s="59"/>
      <c r="M4" s="43"/>
      <c r="N4" s="51" t="s">
        <v>46</v>
      </c>
      <c r="O4" s="57"/>
      <c r="P4" s="52"/>
      <c r="Q4" s="43"/>
      <c r="R4" s="51" t="s">
        <v>7</v>
      </c>
      <c r="S4" s="129" t="s">
        <v>38</v>
      </c>
      <c r="T4" s="129" t="s">
        <v>39</v>
      </c>
      <c r="U4" s="125" t="s">
        <v>40</v>
      </c>
      <c r="V4" s="45"/>
      <c r="W4" s="65"/>
      <c r="X4" s="49"/>
      <c r="Y4" s="1" t="str">
        <f>'Konstanter og symboler'!D8</f>
        <v>TCE</v>
      </c>
      <c r="Z4" s="1" t="str">
        <f>'Konstanter og symboler'!D15</f>
        <v>Moræneler</v>
      </c>
    </row>
    <row r="5" spans="1:30">
      <c r="A5" s="49"/>
      <c r="B5" s="134"/>
      <c r="C5" s="6"/>
      <c r="D5" s="12" t="s">
        <v>15</v>
      </c>
      <c r="E5" s="7"/>
      <c r="F5" s="7"/>
      <c r="G5" s="7"/>
      <c r="H5" s="221" t="s">
        <v>0</v>
      </c>
      <c r="I5" s="222"/>
      <c r="J5" s="20"/>
      <c r="K5" s="7"/>
      <c r="L5" s="59"/>
      <c r="M5" s="43"/>
      <c r="N5" s="53" t="s">
        <v>80</v>
      </c>
      <c r="O5" s="144">
        <f>D19*(I26*G26+F26)/G26</f>
        <v>368.01721180305969</v>
      </c>
      <c r="P5" s="55" t="s">
        <v>43</v>
      </c>
      <c r="Q5" s="46"/>
      <c r="R5" s="53" t="s">
        <v>83</v>
      </c>
      <c r="S5" s="145" t="str">
        <f>IF(G10=0," ",IF(G10&gt;$O$5,"JA","NEJ"))</f>
        <v xml:space="preserve"> </v>
      </c>
      <c r="T5" s="145" t="str">
        <f>IF(H10=0," ",IF(H10&gt;$O$5,"JA","NEJ"))</f>
        <v xml:space="preserve"> </v>
      </c>
      <c r="U5" s="147" t="str">
        <f>IF(I10=0," ",IF(I10&gt;$O$5,"JA","NEJ"))</f>
        <v xml:space="preserve"> </v>
      </c>
      <c r="V5" s="43"/>
      <c r="W5" s="65"/>
      <c r="X5" s="49"/>
      <c r="Y5" s="1" t="str">
        <f>'Konstanter og symboler'!D9</f>
        <v>1,1,1-TCA</v>
      </c>
      <c r="Z5" s="1" t="s">
        <v>51</v>
      </c>
    </row>
    <row r="6" spans="1:30">
      <c r="A6" s="49"/>
      <c r="B6" s="134"/>
      <c r="C6" s="6"/>
      <c r="D6" s="12" t="s">
        <v>16</v>
      </c>
      <c r="E6" s="7"/>
      <c r="F6" s="7"/>
      <c r="G6" s="7"/>
      <c r="H6" s="221" t="s">
        <v>48</v>
      </c>
      <c r="I6" s="222"/>
      <c r="J6" s="20"/>
      <c r="K6" s="7"/>
      <c r="L6" s="59"/>
      <c r="M6" s="43"/>
      <c r="N6" s="53" t="s">
        <v>81</v>
      </c>
      <c r="O6" s="145">
        <f>$D$19</f>
        <v>240</v>
      </c>
      <c r="P6" s="55" t="s">
        <v>14</v>
      </c>
      <c r="Q6" s="46"/>
      <c r="R6" s="53" t="s">
        <v>84</v>
      </c>
      <c r="S6" s="145" t="str">
        <f>IF(G11=0," ",IF(G11&gt;$O$6,"JA","NEJ"))</f>
        <v xml:space="preserve"> </v>
      </c>
      <c r="T6" s="145" t="str">
        <f>IF(H11=0," ",IF(H11&gt;$O$6,"JA","NEJ"))</f>
        <v xml:space="preserve"> </v>
      </c>
      <c r="U6" s="147" t="str">
        <f>IF(I11=0," ",IF(I11&gt;$O$6,"JA","NEJ"))</f>
        <v xml:space="preserve"> </v>
      </c>
      <c r="V6" s="43"/>
      <c r="W6" s="65"/>
      <c r="X6" s="49"/>
      <c r="Y6" s="1" t="s">
        <v>51</v>
      </c>
    </row>
    <row r="7" spans="1:30">
      <c r="A7" s="49"/>
      <c r="B7" s="134"/>
      <c r="C7" s="6"/>
      <c r="D7" s="22"/>
      <c r="E7" s="14"/>
      <c r="F7" s="14"/>
      <c r="G7" s="14"/>
      <c r="H7" s="14"/>
      <c r="I7" s="14"/>
      <c r="J7" s="23"/>
      <c r="K7" s="7"/>
      <c r="L7" s="59"/>
      <c r="M7" s="43"/>
      <c r="N7" s="54" t="s">
        <v>82</v>
      </c>
      <c r="O7" s="146">
        <f>$D$19/100</f>
        <v>2.4</v>
      </c>
      <c r="P7" s="56" t="s">
        <v>14</v>
      </c>
      <c r="Q7" s="46"/>
      <c r="R7" s="54" t="s">
        <v>85</v>
      </c>
      <c r="S7" s="146" t="str">
        <f>IF(G11=0," ",IF(G11&gt;$O$7,"JA","NEJ"))</f>
        <v xml:space="preserve"> </v>
      </c>
      <c r="T7" s="146" t="str">
        <f>IF(H11=0," ",IF(H11&gt;$O$7,"JA","NEJ"))</f>
        <v xml:space="preserve"> </v>
      </c>
      <c r="U7" s="148" t="str">
        <f>IF(I11=0," ",IF(I11&gt;$O$7,"JA","NEJ"))</f>
        <v xml:space="preserve"> </v>
      </c>
      <c r="V7" s="43"/>
      <c r="W7" s="65"/>
      <c r="X7" s="49"/>
      <c r="Y7" s="1"/>
      <c r="Z7" s="1"/>
    </row>
    <row r="8" spans="1:30">
      <c r="A8" s="49"/>
      <c r="B8" s="134"/>
      <c r="C8" s="6"/>
      <c r="D8" s="7"/>
      <c r="E8" s="7"/>
      <c r="F8" s="7"/>
      <c r="G8" s="7"/>
      <c r="H8" s="7"/>
      <c r="I8" s="7"/>
      <c r="J8" s="7"/>
      <c r="K8" s="9"/>
      <c r="L8" s="131"/>
      <c r="M8" s="43"/>
      <c r="N8" s="43"/>
      <c r="O8" s="43"/>
      <c r="P8" s="43"/>
      <c r="Q8" s="43"/>
      <c r="R8" s="43"/>
      <c r="S8" s="43"/>
      <c r="T8" s="43"/>
      <c r="U8" s="43"/>
      <c r="V8" s="43"/>
      <c r="W8" s="65"/>
      <c r="X8" s="50"/>
      <c r="Y8" s="1"/>
      <c r="Z8" s="1"/>
    </row>
    <row r="9" spans="1:30" ht="12.75" customHeight="1">
      <c r="A9" s="49"/>
      <c r="B9" s="134"/>
      <c r="C9" s="10"/>
      <c r="D9" s="18" t="s">
        <v>45</v>
      </c>
      <c r="E9" s="8"/>
      <c r="F9" s="8"/>
      <c r="G9" s="126" t="s">
        <v>38</v>
      </c>
      <c r="H9" s="126" t="s">
        <v>39</v>
      </c>
      <c r="I9" s="127" t="s">
        <v>40</v>
      </c>
      <c r="J9" s="128"/>
      <c r="K9" s="10"/>
      <c r="L9" s="59"/>
      <c r="M9" s="43"/>
      <c r="N9" s="51" t="s">
        <v>87</v>
      </c>
      <c r="O9" s="105"/>
      <c r="P9" s="105"/>
      <c r="Q9" s="104"/>
      <c r="R9" s="105"/>
      <c r="S9" s="129" t="s">
        <v>38</v>
      </c>
      <c r="T9" s="129" t="s">
        <v>39</v>
      </c>
      <c r="U9" s="125" t="s">
        <v>40</v>
      </c>
      <c r="V9" s="43"/>
      <c r="W9" s="65"/>
      <c r="X9" s="50"/>
      <c r="Y9" s="1"/>
      <c r="Z9" s="1"/>
    </row>
    <row r="10" spans="1:30">
      <c r="A10" s="49"/>
      <c r="B10" s="134"/>
      <c r="C10" s="7"/>
      <c r="D10" s="24" t="s">
        <v>105</v>
      </c>
      <c r="E10" s="21"/>
      <c r="F10" s="21"/>
      <c r="G10" s="221"/>
      <c r="H10" s="221"/>
      <c r="I10" s="221"/>
      <c r="J10" s="11"/>
      <c r="K10" s="10"/>
      <c r="L10" s="59"/>
      <c r="M10" s="43"/>
      <c r="N10" s="53" t="s">
        <v>88</v>
      </c>
      <c r="O10" s="46"/>
      <c r="P10" s="46"/>
      <c r="Q10" s="46"/>
      <c r="R10" s="46" t="s">
        <v>86</v>
      </c>
      <c r="S10" s="149" t="str">
        <f>IF(G10=0," ",IF(S5="JA",((G10*$G$26-$D$19*($I$26*$G$26+$F$26))/($E$19*$F$26*10^6)*100),0))</f>
        <v xml:space="preserve"> </v>
      </c>
      <c r="T10" s="149" t="str">
        <f>IF(H10=0," ",IF(T5="JA",((H10*$G$26-$D$19*($I$26*$G$26+$F$26))/($E$19*$F$26*10^6)*100),0))</f>
        <v xml:space="preserve"> </v>
      </c>
      <c r="U10" s="150" t="str">
        <f>IF(I10=0," ",IF(U5="JA",((I10*$G$26-$D$19*($I$26*$G$26+$F$26))/($E$19*$F$26*10^6)*100),0))</f>
        <v xml:space="preserve"> </v>
      </c>
      <c r="V10" s="43"/>
      <c r="W10" s="65"/>
      <c r="X10" s="50"/>
      <c r="Y10" s="1"/>
      <c r="Z10" s="1"/>
    </row>
    <row r="11" spans="1:30">
      <c r="A11" s="49"/>
      <c r="B11" s="134"/>
      <c r="C11" s="7"/>
      <c r="D11" s="107" t="s">
        <v>106</v>
      </c>
      <c r="E11" s="7"/>
      <c r="F11" s="13"/>
      <c r="G11" s="221"/>
      <c r="H11" s="221"/>
      <c r="I11" s="221"/>
      <c r="J11" s="11"/>
      <c r="K11" s="10"/>
      <c r="L11" s="59"/>
      <c r="M11" s="43"/>
      <c r="N11" s="53" t="s">
        <v>53</v>
      </c>
      <c r="O11" s="46"/>
      <c r="P11" s="46"/>
      <c r="Q11" s="46"/>
      <c r="R11" s="46" t="s">
        <v>52</v>
      </c>
      <c r="S11" s="145" t="str">
        <f>IF(G10=0," ",IF(S10&gt;15,"POOL",(IF(S10&gt;0,"RESIDUAL","INGEN"))))</f>
        <v xml:space="preserve"> </v>
      </c>
      <c r="T11" s="145" t="str">
        <f>IF(H10=0," ",IF(T10&gt;15,"POOL",(IF(T10&gt;0,"RESIDUAL","INGEN"))))</f>
        <v xml:space="preserve"> </v>
      </c>
      <c r="U11" s="147" t="str">
        <f>IF(I10=0," ",IF(U10&gt;15,"POOL",(IF(U10&gt;0,"RESIDUAL","INGEN"))))</f>
        <v xml:space="preserve"> </v>
      </c>
      <c r="V11" s="43"/>
      <c r="W11" s="65"/>
      <c r="X11" s="50"/>
      <c r="Y11" s="1"/>
      <c r="Z11" s="1"/>
    </row>
    <row r="12" spans="1:30">
      <c r="A12" s="49"/>
      <c r="B12" s="134"/>
      <c r="C12" s="10"/>
      <c r="D12" s="22"/>
      <c r="E12" s="14"/>
      <c r="F12" s="14"/>
      <c r="G12" s="14"/>
      <c r="H12" s="108"/>
      <c r="I12" s="108"/>
      <c r="J12" s="15"/>
      <c r="K12" s="10"/>
      <c r="L12" s="132"/>
      <c r="M12" s="43"/>
      <c r="N12" s="109"/>
      <c r="O12" s="110"/>
      <c r="P12" s="110"/>
      <c r="Q12" s="110"/>
      <c r="R12" s="110"/>
      <c r="S12" s="110"/>
      <c r="T12" s="110"/>
      <c r="U12" s="111"/>
      <c r="V12" s="43"/>
      <c r="W12" s="65"/>
      <c r="X12" s="50"/>
      <c r="Y12" s="1"/>
      <c r="Z12" s="1"/>
    </row>
    <row r="13" spans="1:30">
      <c r="A13" s="49"/>
      <c r="B13" s="134"/>
      <c r="C13" s="10"/>
      <c r="D13" s="10"/>
      <c r="E13" s="7"/>
      <c r="F13" s="7"/>
      <c r="G13" s="7"/>
      <c r="H13" s="7"/>
      <c r="I13" s="10"/>
      <c r="J13" s="10"/>
      <c r="K13" s="10"/>
      <c r="L13" s="59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65"/>
      <c r="X13" s="49"/>
    </row>
    <row r="14" spans="1:30" ht="6.75" customHeight="1">
      <c r="A14" s="49"/>
      <c r="B14" s="134"/>
      <c r="C14" s="132"/>
      <c r="D14" s="132"/>
      <c r="E14" s="59"/>
      <c r="F14" s="59"/>
      <c r="G14" s="59"/>
      <c r="H14" s="59"/>
      <c r="I14" s="132"/>
      <c r="J14" s="132"/>
      <c r="K14" s="132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65"/>
      <c r="X14" s="50"/>
      <c r="Y14" s="4"/>
      <c r="Z14" s="4"/>
      <c r="AA14" s="4"/>
      <c r="AB14" s="4"/>
      <c r="AC14" s="4"/>
      <c r="AD14" s="4"/>
    </row>
    <row r="15" spans="1:30" ht="15.6">
      <c r="A15" s="49"/>
      <c r="B15" s="135"/>
      <c r="C15" s="69"/>
      <c r="D15" s="69" t="s">
        <v>2</v>
      </c>
      <c r="E15" s="69"/>
      <c r="F15" s="69"/>
      <c r="G15" s="69"/>
      <c r="H15" s="69"/>
      <c r="I15" s="69"/>
      <c r="J15" s="69"/>
      <c r="K15" s="69"/>
      <c r="L15" s="133"/>
      <c r="M15" s="86"/>
      <c r="N15" s="86" t="s">
        <v>47</v>
      </c>
      <c r="O15" s="86"/>
      <c r="P15" s="86"/>
      <c r="Q15" s="86"/>
      <c r="R15" s="86"/>
      <c r="S15" s="86"/>
      <c r="T15" s="86"/>
      <c r="U15" s="86"/>
      <c r="V15" s="86"/>
      <c r="W15" s="64"/>
      <c r="X15" s="47"/>
      <c r="Y15" s="4"/>
      <c r="Z15" s="4"/>
      <c r="AA15" s="4"/>
      <c r="AB15" s="4"/>
      <c r="AC15" s="4"/>
      <c r="AD15" s="4"/>
    </row>
    <row r="16" spans="1:30" ht="13.5" customHeight="1">
      <c r="A16" s="49"/>
      <c r="B16" s="134"/>
      <c r="C16" s="70"/>
      <c r="D16" s="71" t="s">
        <v>5</v>
      </c>
      <c r="E16" s="72"/>
      <c r="F16" s="112" t="s">
        <v>12</v>
      </c>
      <c r="G16" s="113" t="str">
        <f>IF(H5="Anden:",I5,$H$5)</f>
        <v>PCE</v>
      </c>
      <c r="H16" s="73"/>
      <c r="I16" s="69"/>
      <c r="J16" s="69"/>
      <c r="K16" s="73"/>
      <c r="L16" s="59"/>
      <c r="M16" s="87"/>
      <c r="N16" s="88" t="s">
        <v>9</v>
      </c>
      <c r="O16" s="89"/>
      <c r="P16" s="89"/>
      <c r="Q16" s="89"/>
      <c r="R16" s="89"/>
      <c r="S16" s="89"/>
      <c r="T16" s="89"/>
      <c r="U16" s="90"/>
      <c r="V16" s="87"/>
      <c r="W16" s="66"/>
      <c r="X16" s="25"/>
      <c r="Y16" s="4"/>
      <c r="Z16" s="4"/>
      <c r="AA16" s="4"/>
      <c r="AB16" s="4"/>
      <c r="AC16" s="4"/>
      <c r="AD16" s="4"/>
    </row>
    <row r="17" spans="1:30" ht="15.6">
      <c r="A17" s="49"/>
      <c r="B17" s="134"/>
      <c r="C17" s="75"/>
      <c r="D17" s="114" t="s">
        <v>13</v>
      </c>
      <c r="E17" s="77" t="s">
        <v>71</v>
      </c>
      <c r="F17" s="76" t="s">
        <v>72</v>
      </c>
      <c r="G17" s="115" t="s">
        <v>73</v>
      </c>
      <c r="H17" s="73"/>
      <c r="I17" s="69"/>
      <c r="J17" s="69"/>
      <c r="K17" s="73"/>
      <c r="L17" s="59"/>
      <c r="M17" s="91"/>
      <c r="N17" s="229" t="s">
        <v>109</v>
      </c>
      <c r="O17" s="93"/>
      <c r="P17" s="226"/>
      <c r="Q17" s="87"/>
      <c r="R17" s="87"/>
      <c r="S17" s="87"/>
      <c r="T17" s="87"/>
      <c r="U17" s="94"/>
      <c r="V17" s="87"/>
      <c r="W17" s="66"/>
      <c r="X17" s="50"/>
      <c r="Y17" s="4"/>
      <c r="Z17" s="4"/>
      <c r="AA17" s="4"/>
      <c r="AB17" s="4"/>
      <c r="AC17" s="4"/>
      <c r="AD17" s="4"/>
    </row>
    <row r="18" spans="1:30" ht="12.75" customHeight="1">
      <c r="A18" s="49"/>
      <c r="B18" s="134"/>
      <c r="C18" s="75"/>
      <c r="D18" s="114" t="s">
        <v>14</v>
      </c>
      <c r="E18" s="76" t="s">
        <v>23</v>
      </c>
      <c r="F18" s="74" t="s">
        <v>4</v>
      </c>
      <c r="G18" s="79" t="s">
        <v>25</v>
      </c>
      <c r="H18" s="73"/>
      <c r="I18" s="69"/>
      <c r="J18" s="69"/>
      <c r="K18" s="73"/>
      <c r="L18" s="59"/>
      <c r="M18" s="93"/>
      <c r="N18" s="95" t="s">
        <v>91</v>
      </c>
      <c r="O18" s="96"/>
      <c r="P18" s="97" t="s">
        <v>92</v>
      </c>
      <c r="Q18" s="96"/>
      <c r="R18" s="97"/>
      <c r="S18" s="97"/>
      <c r="T18" s="97"/>
      <c r="U18" s="98"/>
      <c r="V18" s="93"/>
      <c r="W18" s="65"/>
      <c r="X18" s="50"/>
      <c r="Y18" s="4"/>
      <c r="Z18" s="4"/>
      <c r="AA18" s="4"/>
      <c r="AB18" s="4"/>
      <c r="AC18" s="4"/>
      <c r="AD18" s="4"/>
    </row>
    <row r="19" spans="1:30" ht="12.75" customHeight="1">
      <c r="A19" s="49"/>
      <c r="B19" s="134"/>
      <c r="C19" s="75"/>
      <c r="D19" s="116">
        <f>IF(D21="nul",0,(IF(D21=0,(IF($H$5="PCE",'Konstanter og symboler'!E7,IF($H$5="TCE",'Konstanter og symboler'!E8,IF($H$5="1,1,1-TCA", 'Konstanter og symboler'!E9," - ")))),D21)))</f>
        <v>240</v>
      </c>
      <c r="E19" s="74">
        <f>IF(E21="nul",0,(IF(E21=0,(IF($H$5="PCE",'Konstanter og symboler'!F7,IF($H$5="TCE",'Konstanter og symboler'!F8,IF($H$5="1,1,1-TCA", 'Konstanter og symboler'!F9," - ")))),E21)))</f>
        <v>1.63</v>
      </c>
      <c r="F19" s="74">
        <f>IF(F21="nul",0,(IF(F21=0,(IF($H$5="PCE",'Konstanter og symboler'!G7,IF($H$5="TCE",'Konstanter og symboler'!G8,IF($H$5="1,1,1-TCA", 'Konstanter og symboler'!G9," - ")))),F21)))</f>
        <v>2.88</v>
      </c>
      <c r="G19" s="230">
        <f>IF(H6="moræneler",IF(G21="nul",0,IF(G21=0,10^(0.59*F19+1.824),G21)),IF(G21="nul",0,IF(G21=0,10^(1.04*F19-0.84),G21)))</f>
        <v>3335.7999666204828</v>
      </c>
      <c r="H19" s="73"/>
      <c r="I19" s="69"/>
      <c r="J19" s="69"/>
      <c r="K19" s="75"/>
      <c r="L19" s="59"/>
      <c r="M19" s="93"/>
      <c r="N19" s="93"/>
      <c r="O19" s="93"/>
      <c r="P19" s="93"/>
      <c r="Q19" s="93"/>
      <c r="R19" s="93"/>
      <c r="S19" s="93"/>
      <c r="T19" s="93"/>
      <c r="U19" s="87"/>
      <c r="V19" s="93"/>
      <c r="W19" s="65"/>
      <c r="X19" s="58"/>
      <c r="Y19" s="4"/>
      <c r="Z19" s="4"/>
      <c r="AA19" s="4"/>
      <c r="AB19" s="4"/>
      <c r="AC19" s="4"/>
      <c r="AD19" s="4"/>
    </row>
    <row r="20" spans="1:30" ht="12.75" customHeight="1">
      <c r="A20" s="49"/>
      <c r="B20" s="134"/>
      <c r="C20" s="75"/>
      <c r="D20" s="117" t="s">
        <v>26</v>
      </c>
      <c r="E20" s="74"/>
      <c r="F20" s="74"/>
      <c r="G20" s="79"/>
      <c r="H20" s="73"/>
      <c r="I20" s="69"/>
      <c r="J20" s="69"/>
      <c r="K20" s="75"/>
      <c r="L20" s="59"/>
      <c r="M20" s="93"/>
      <c r="N20" s="88" t="s">
        <v>10</v>
      </c>
      <c r="O20" s="99"/>
      <c r="P20" s="99"/>
      <c r="Q20" s="99"/>
      <c r="R20" s="99"/>
      <c r="S20" s="99"/>
      <c r="T20" s="99"/>
      <c r="U20" s="100"/>
      <c r="V20" s="93"/>
      <c r="W20" s="65"/>
      <c r="X20" s="58"/>
      <c r="Y20" s="4"/>
      <c r="Z20" s="4"/>
      <c r="AA20" s="4"/>
      <c r="AB20" s="4"/>
      <c r="AC20" s="4"/>
      <c r="AD20" s="4"/>
    </row>
    <row r="21" spans="1:30" ht="12.75" customHeight="1">
      <c r="A21" s="49"/>
      <c r="B21" s="134"/>
      <c r="C21" s="75"/>
      <c r="D21" s="223"/>
      <c r="E21" s="223"/>
      <c r="F21" s="223"/>
      <c r="G21" s="223"/>
      <c r="H21" s="73"/>
      <c r="I21" s="69"/>
      <c r="J21" s="69"/>
      <c r="K21" s="75"/>
      <c r="L21" s="59"/>
      <c r="M21" s="93"/>
      <c r="N21" s="92" t="s">
        <v>101</v>
      </c>
      <c r="O21" s="93"/>
      <c r="P21" s="93"/>
      <c r="Q21" s="93"/>
      <c r="R21" s="93"/>
      <c r="S21" s="93"/>
      <c r="T21" s="93"/>
      <c r="U21" s="101"/>
      <c r="V21" s="93"/>
      <c r="W21" s="65"/>
      <c r="X21" s="58"/>
      <c r="Y21" s="4"/>
      <c r="Z21" s="4"/>
      <c r="AA21" s="4"/>
      <c r="AB21" s="4"/>
      <c r="AC21" s="4"/>
      <c r="AD21" s="4"/>
    </row>
    <row r="22" spans="1:30" ht="12.75" customHeight="1">
      <c r="A22" s="49"/>
      <c r="B22" s="134"/>
      <c r="C22" s="75"/>
      <c r="D22" s="75"/>
      <c r="E22" s="75"/>
      <c r="F22" s="68"/>
      <c r="G22" s="75"/>
      <c r="H22" s="73"/>
      <c r="I22" s="69"/>
      <c r="J22" s="69"/>
      <c r="K22" s="75"/>
      <c r="L22" s="59"/>
      <c r="M22" s="93"/>
      <c r="N22" s="92" t="s">
        <v>21</v>
      </c>
      <c r="O22" s="93"/>
      <c r="P22" s="93"/>
      <c r="Q22" s="93"/>
      <c r="R22" s="93"/>
      <c r="S22" s="93"/>
      <c r="T22" s="93"/>
      <c r="U22" s="101"/>
      <c r="V22" s="93"/>
      <c r="W22" s="65"/>
      <c r="X22" s="50"/>
      <c r="Y22" s="4"/>
      <c r="Z22" s="4"/>
      <c r="AA22" s="4"/>
      <c r="AB22" s="4"/>
      <c r="AC22" s="4"/>
      <c r="AD22" s="4"/>
    </row>
    <row r="23" spans="1:30">
      <c r="A23" s="49"/>
      <c r="B23" s="134"/>
      <c r="C23" s="70"/>
      <c r="D23" s="71" t="s">
        <v>6</v>
      </c>
      <c r="E23" s="72"/>
      <c r="F23" s="123" t="s">
        <v>27</v>
      </c>
      <c r="G23" s="113" t="str">
        <f>IF(H6="Anden:",I6,$H$6)</f>
        <v>Moræneler</v>
      </c>
      <c r="H23" s="73"/>
      <c r="I23" s="118"/>
      <c r="J23" s="74"/>
      <c r="K23" s="75"/>
      <c r="L23" s="59"/>
      <c r="M23" s="87"/>
      <c r="N23" s="95" t="s">
        <v>22</v>
      </c>
      <c r="O23" s="96"/>
      <c r="P23" s="96"/>
      <c r="Q23" s="96"/>
      <c r="R23" s="96"/>
      <c r="S23" s="96"/>
      <c r="T23" s="96"/>
      <c r="U23" s="102"/>
      <c r="V23" s="93"/>
      <c r="W23" s="65"/>
      <c r="X23" s="25"/>
      <c r="Y23" s="4"/>
      <c r="Z23" s="4"/>
      <c r="AA23" s="4"/>
      <c r="AB23" s="4"/>
      <c r="AC23" s="4"/>
      <c r="AD23" s="4"/>
    </row>
    <row r="24" spans="1:30">
      <c r="A24" s="49"/>
      <c r="B24" s="134"/>
      <c r="C24" s="75"/>
      <c r="D24" s="114" t="s">
        <v>59</v>
      </c>
      <c r="E24" s="77" t="s">
        <v>74</v>
      </c>
      <c r="F24" s="77" t="s">
        <v>19</v>
      </c>
      <c r="G24" s="115" t="s">
        <v>75</v>
      </c>
      <c r="H24" s="73"/>
      <c r="I24" s="119" t="s">
        <v>70</v>
      </c>
      <c r="J24" s="76"/>
      <c r="K24" s="75"/>
      <c r="L24" s="59"/>
      <c r="M24" s="93"/>
      <c r="N24" s="91"/>
      <c r="O24" s="93"/>
      <c r="P24" s="93"/>
      <c r="Q24" s="93"/>
      <c r="R24" s="93"/>
      <c r="S24" s="93"/>
      <c r="T24" s="93"/>
      <c r="U24" s="93"/>
      <c r="V24" s="93"/>
      <c r="W24" s="65"/>
      <c r="X24" s="50"/>
      <c r="Y24" s="4"/>
      <c r="Z24" s="4"/>
      <c r="AA24" s="4"/>
      <c r="AB24" s="4"/>
      <c r="AC24" s="4"/>
      <c r="AD24" s="4"/>
    </row>
    <row r="25" spans="1:30">
      <c r="A25" s="49"/>
      <c r="B25" s="134"/>
      <c r="C25" s="75"/>
      <c r="D25" s="124" t="s">
        <v>4</v>
      </c>
      <c r="E25" s="80" t="s">
        <v>3</v>
      </c>
      <c r="F25" s="80" t="s">
        <v>4</v>
      </c>
      <c r="G25" s="81" t="s">
        <v>3</v>
      </c>
      <c r="H25" s="73"/>
      <c r="I25" s="120" t="s">
        <v>25</v>
      </c>
      <c r="J25" s="74"/>
      <c r="K25" s="75"/>
      <c r="L25" s="59"/>
      <c r="M25" s="93"/>
      <c r="N25" s="88" t="s">
        <v>8</v>
      </c>
      <c r="O25" s="99"/>
      <c r="P25" s="99"/>
      <c r="Q25" s="99"/>
      <c r="R25" s="99"/>
      <c r="S25" s="99"/>
      <c r="T25" s="99"/>
      <c r="U25" s="100"/>
      <c r="V25" s="93"/>
      <c r="W25" s="65"/>
      <c r="X25" s="50"/>
      <c r="Y25" s="4"/>
      <c r="Z25" s="4"/>
      <c r="AA25" s="4"/>
      <c r="AB25" s="4"/>
      <c r="AC25" s="4"/>
      <c r="AD25" s="4"/>
    </row>
    <row r="26" spans="1:30">
      <c r="A26" s="49"/>
      <c r="B26" s="134"/>
      <c r="C26" s="68"/>
      <c r="D26" s="228">
        <f>IF(D28="nul",0,(IF(D28=0,(IF($H$6=" Sand",'Konstanter og symboler'!E14,IF($H$6="Moræneler",'Konstanter og symboler'!E15," - "))),D28)))</f>
        <v>4.1209751909732984E-4</v>
      </c>
      <c r="E26" s="74">
        <f>IF(E28="nul",0,(IF(E28=0,(IF($H$6=" Sand",'Konstanter og symboler'!F14,IF($H$6="Moræneler",'Konstanter og symboler'!F15," - "))),E28)))</f>
        <v>2.7</v>
      </c>
      <c r="F26" s="74">
        <f>IF(F28="nul",0,(IF(F28=0,(IF($H$6=" Sand",'Konstanter og symboler'!G14,IF($H$6="Moræneler",'Konstanter og symboler'!G15," - "))),F28)))</f>
        <v>0.3</v>
      </c>
      <c r="G26" s="203">
        <f>IF(G28="nul",0,(IF(G28=0,E26*(1-F26),G28)))</f>
        <v>1.89</v>
      </c>
      <c r="H26" s="73"/>
      <c r="I26" s="121">
        <f>IF(I28="nul",0,IF(I28=0,G19*D26,I28))</f>
        <v>1.3746748904492567</v>
      </c>
      <c r="J26" s="78"/>
      <c r="K26" s="82"/>
      <c r="L26" s="59"/>
      <c r="M26" s="93"/>
      <c r="N26" s="92" t="s">
        <v>90</v>
      </c>
      <c r="O26" s="87"/>
      <c r="P26" s="87"/>
      <c r="Q26" s="87"/>
      <c r="R26" s="87"/>
      <c r="S26" s="87"/>
      <c r="T26" s="87"/>
      <c r="U26" s="101"/>
      <c r="V26" s="93"/>
      <c r="W26" s="65"/>
      <c r="X26" s="58"/>
      <c r="Y26" s="4"/>
      <c r="Z26" s="4"/>
      <c r="AA26" s="4"/>
      <c r="AB26" s="4"/>
      <c r="AC26" s="4"/>
      <c r="AD26" s="4"/>
    </row>
    <row r="27" spans="1:30" ht="15.6">
      <c r="A27" s="49"/>
      <c r="B27" s="134"/>
      <c r="C27" s="68"/>
      <c r="D27" s="117" t="s">
        <v>100</v>
      </c>
      <c r="E27" s="74"/>
      <c r="F27" s="74"/>
      <c r="G27" s="79"/>
      <c r="H27" s="73"/>
      <c r="I27" s="122"/>
      <c r="J27" s="75"/>
      <c r="K27" s="83"/>
      <c r="L27" s="59"/>
      <c r="M27" s="93"/>
      <c r="N27" s="92" t="s">
        <v>108</v>
      </c>
      <c r="O27" s="93"/>
      <c r="P27" s="93"/>
      <c r="Q27" s="93"/>
      <c r="R27" s="93"/>
      <c r="S27" s="93"/>
      <c r="T27" s="93"/>
      <c r="U27" s="101"/>
      <c r="V27" s="93"/>
      <c r="W27" s="65"/>
      <c r="X27" s="58"/>
      <c r="Y27" s="4"/>
      <c r="Z27" s="4"/>
      <c r="AA27" s="4"/>
      <c r="AB27" s="4"/>
      <c r="AC27" s="4"/>
      <c r="AD27" s="4"/>
    </row>
    <row r="28" spans="1:30">
      <c r="A28" s="49"/>
      <c r="B28" s="134"/>
      <c r="C28" s="68"/>
      <c r="D28" s="223"/>
      <c r="E28" s="223"/>
      <c r="F28" s="223"/>
      <c r="G28" s="223"/>
      <c r="H28" s="73"/>
      <c r="I28" s="223"/>
      <c r="J28" s="75"/>
      <c r="K28" s="82"/>
      <c r="L28" s="59"/>
      <c r="M28" s="93"/>
      <c r="N28" s="95" t="s">
        <v>37</v>
      </c>
      <c r="O28" s="96"/>
      <c r="P28" s="96"/>
      <c r="Q28" s="96"/>
      <c r="R28" s="103"/>
      <c r="S28" s="103"/>
      <c r="T28" s="103"/>
      <c r="U28" s="102"/>
      <c r="V28" s="93"/>
      <c r="W28" s="65"/>
      <c r="X28" s="58"/>
      <c r="Y28" s="4"/>
      <c r="Z28" s="4"/>
      <c r="AA28" s="4"/>
      <c r="AB28" s="4"/>
      <c r="AC28" s="4"/>
      <c r="AD28" s="4"/>
    </row>
    <row r="29" spans="1:30">
      <c r="A29" s="49"/>
      <c r="B29" s="134"/>
      <c r="C29" s="75"/>
      <c r="D29" s="84"/>
      <c r="E29" s="85"/>
      <c r="F29" s="84"/>
      <c r="G29" s="106"/>
      <c r="H29" s="73"/>
      <c r="I29" s="75"/>
      <c r="J29" s="75"/>
      <c r="K29" s="68"/>
      <c r="L29" s="59"/>
      <c r="M29" s="93"/>
      <c r="N29" s="91"/>
      <c r="O29" s="93"/>
      <c r="P29" s="93"/>
      <c r="Q29" s="93"/>
      <c r="R29" s="93"/>
      <c r="S29" s="93"/>
      <c r="T29" s="93"/>
      <c r="U29" s="93"/>
      <c r="V29" s="93"/>
      <c r="W29" s="65"/>
      <c r="X29" s="50"/>
      <c r="Y29" s="4"/>
      <c r="Z29" s="4"/>
      <c r="AA29" s="4"/>
      <c r="AB29" s="4"/>
      <c r="AC29" s="4"/>
      <c r="AD29" s="4"/>
    </row>
    <row r="30" spans="1:30" ht="6.75" customHeight="1">
      <c r="A30" s="49"/>
      <c r="B30" s="134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65"/>
      <c r="X30" s="50"/>
    </row>
    <row r="31" spans="1:30" ht="15.75" customHeight="1">
      <c r="A31" s="49"/>
      <c r="B31" s="134"/>
      <c r="C31" s="140"/>
      <c r="D31" s="206" t="s">
        <v>49</v>
      </c>
      <c r="E31" s="207"/>
      <c r="F31" s="207"/>
      <c r="G31" s="207"/>
      <c r="H31" s="207"/>
      <c r="I31" s="207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65"/>
      <c r="X31" s="50"/>
    </row>
    <row r="32" spans="1:30" ht="12.75" customHeight="1">
      <c r="A32" s="49"/>
      <c r="B32" s="134"/>
      <c r="C32" s="140"/>
      <c r="D32" s="137"/>
      <c r="E32" s="138"/>
      <c r="F32" s="138" t="s">
        <v>78</v>
      </c>
      <c r="G32" s="138" t="s">
        <v>79</v>
      </c>
      <c r="H32" s="138" t="s">
        <v>56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9"/>
      <c r="V32" s="140"/>
      <c r="W32" s="65"/>
      <c r="X32" s="49"/>
    </row>
    <row r="33" spans="1:24">
      <c r="A33" s="49"/>
      <c r="B33" s="134"/>
      <c r="C33" s="140"/>
      <c r="D33" s="142" t="s">
        <v>76</v>
      </c>
      <c r="E33" s="140"/>
      <c r="F33" s="224"/>
      <c r="G33" s="204" t="str">
        <f>IF(F33=0," ",IF(F33&gt;O5, "DNAPL",(F33*G26)/(I26*G26+F26)))</f>
        <v xml:space="preserve"> </v>
      </c>
      <c r="H33" s="152" t="str">
        <f>IF(G33="DNAPL","Cw = S ="," ")</f>
        <v xml:space="preserve"> </v>
      </c>
      <c r="I33" s="152" t="str">
        <f>IF(G33="DNAPL",D19," ")</f>
        <v xml:space="preserve"> </v>
      </c>
      <c r="J33" s="152" t="str">
        <f>IF(H33="DNAPL",E19," ")</f>
        <v xml:space="preserve"> </v>
      </c>
      <c r="K33" s="140"/>
      <c r="L33" s="140"/>
      <c r="M33" s="202" t="s">
        <v>93</v>
      </c>
      <c r="N33" s="140"/>
      <c r="O33" s="212" t="s">
        <v>89</v>
      </c>
      <c r="P33" s="140"/>
      <c r="Q33" s="212"/>
      <c r="R33" s="140"/>
      <c r="S33" s="140"/>
      <c r="T33" s="140"/>
      <c r="U33" s="141"/>
      <c r="V33" s="140"/>
      <c r="W33" s="65"/>
      <c r="X33" s="49"/>
    </row>
    <row r="34" spans="1:24">
      <c r="A34" s="49"/>
      <c r="B34" s="134"/>
      <c r="C34" s="140"/>
      <c r="D34" s="142" t="s">
        <v>77</v>
      </c>
      <c r="E34" s="140"/>
      <c r="F34" s="204" t="str">
        <f>IF(G34=0," ",IF(G34&gt;O6,(O6*(I26*G26+F26))/G26,G34*(I26*G26+F26)/G26))</f>
        <v xml:space="preserve"> </v>
      </c>
      <c r="G34" s="224"/>
      <c r="H34" s="151" t="str">
        <f>IF(G34&gt;O6,"Cw&gt;S, altså er der DNAPL. Den beregnede 'CT' er derfor i dette tilfælde kun sorberet og opløst fase, DNAPL-fase skal lægges til"," ")</f>
        <v xml:space="preserve"> </v>
      </c>
      <c r="I34" s="140"/>
      <c r="J34" s="140"/>
      <c r="K34" s="202"/>
      <c r="L34" s="140"/>
      <c r="M34" s="140"/>
      <c r="N34" s="140"/>
      <c r="O34" s="140"/>
      <c r="P34" s="140"/>
      <c r="Q34" s="140"/>
      <c r="R34" s="140"/>
      <c r="S34" s="140"/>
      <c r="T34" s="140"/>
      <c r="U34" s="141"/>
      <c r="V34" s="140"/>
      <c r="W34" s="65"/>
      <c r="X34" s="49"/>
    </row>
    <row r="35" spans="1:24">
      <c r="A35" s="49"/>
      <c r="B35" s="134"/>
      <c r="C35" s="140"/>
      <c r="D35" s="205" t="s">
        <v>107</v>
      </c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43"/>
      <c r="V35" s="140"/>
      <c r="W35" s="65"/>
      <c r="X35" s="49"/>
    </row>
    <row r="36" spans="1:24" ht="12.75" customHeight="1">
      <c r="A36" s="49"/>
      <c r="B36" s="134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65"/>
      <c r="X36" s="49"/>
    </row>
    <row r="37" spans="1:24" ht="13.8" thickBot="1">
      <c r="A37" s="49"/>
      <c r="B37" s="13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7"/>
      <c r="X37" s="49"/>
    </row>
    <row r="38" spans="1:24" ht="12.75" customHeight="1"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4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</row>
    <row r="43" spans="1:24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</row>
    <row r="44" spans="1:2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</row>
    <row r="45" spans="1:24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</row>
    <row r="46" spans="1:24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</row>
    <row r="47" spans="1:24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</row>
    <row r="48" spans="1:24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</row>
    <row r="49" spans="1:2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</row>
    <row r="50" spans="1:24">
      <c r="A50" s="2"/>
      <c r="B50" s="2"/>
      <c r="C50" s="2"/>
      <c r="D50" s="2"/>
      <c r="E50" s="30"/>
      <c r="F50" s="30"/>
      <c r="G50" s="30"/>
      <c r="H50" s="30"/>
      <c r="I50" s="30"/>
      <c r="J50" s="30"/>
      <c r="K50" s="2"/>
      <c r="L50" s="2"/>
      <c r="M50" s="3"/>
      <c r="N50" s="3"/>
      <c r="O50" s="27"/>
      <c r="P50" s="27"/>
      <c r="Q50" s="28"/>
      <c r="R50" s="28"/>
      <c r="S50" s="28"/>
      <c r="T50" s="28"/>
      <c r="U50" s="28"/>
      <c r="V50" s="3"/>
      <c r="W50" s="2"/>
      <c r="X50" s="2"/>
    </row>
    <row r="51" spans="1:24">
      <c r="A51" s="2"/>
      <c r="B51" s="39"/>
      <c r="C51" s="2"/>
      <c r="D51" s="17"/>
      <c r="E51" s="17"/>
      <c r="F51" s="2"/>
      <c r="G51" s="4"/>
      <c r="H51" s="3"/>
      <c r="I51" s="42"/>
      <c r="J51" s="42"/>
      <c r="K51" s="4"/>
      <c r="L51" s="2"/>
      <c r="M51" s="2"/>
      <c r="N51" s="2"/>
      <c r="O51" s="193"/>
      <c r="P51" s="28"/>
      <c r="Q51" s="28"/>
      <c r="R51" s="194"/>
      <c r="S51" s="194"/>
      <c r="T51" s="194"/>
      <c r="U51" s="195"/>
      <c r="V51" s="4"/>
    </row>
    <row r="52" spans="1:24">
      <c r="A52" s="2"/>
      <c r="B52" s="40"/>
      <c r="C52" s="2"/>
      <c r="D52" s="42"/>
      <c r="E52" s="42"/>
      <c r="F52" s="4"/>
      <c r="G52" s="4"/>
      <c r="H52" s="4"/>
      <c r="I52" s="42"/>
      <c r="J52" s="42"/>
      <c r="K52" s="4"/>
      <c r="L52" s="2"/>
      <c r="M52" s="2"/>
      <c r="N52" s="2"/>
      <c r="O52" s="2"/>
      <c r="P52" s="26"/>
      <c r="Q52" s="26"/>
      <c r="R52" s="26"/>
      <c r="S52" s="26"/>
      <c r="T52" s="26"/>
      <c r="U52" s="2"/>
      <c r="V52" s="4"/>
    </row>
    <row r="53" spans="1:24">
      <c r="A53" s="2"/>
      <c r="B53" s="4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6"/>
      <c r="Q53" s="26"/>
      <c r="R53" s="26"/>
      <c r="S53" s="26"/>
      <c r="T53" s="26"/>
      <c r="U53" s="2"/>
      <c r="V53" s="4"/>
    </row>
    <row r="54" spans="1:24">
      <c r="A54" s="2"/>
      <c r="B54" s="2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196"/>
      <c r="P54" s="31"/>
      <c r="Q54" s="32"/>
      <c r="R54" s="31"/>
      <c r="S54" s="31"/>
      <c r="T54" s="31"/>
      <c r="U54" s="195"/>
      <c r="V54" s="4"/>
    </row>
    <row r="55" spans="1:24">
      <c r="A55" s="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2"/>
      <c r="P55" s="26"/>
      <c r="Q55" s="26"/>
      <c r="R55" s="26"/>
      <c r="S55" s="26"/>
      <c r="T55" s="26"/>
      <c r="U55" s="2"/>
      <c r="V55" s="4"/>
    </row>
    <row r="56" spans="1:24">
      <c r="A56" s="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2"/>
      <c r="O56" s="3"/>
      <c r="P56" s="33"/>
      <c r="Q56" s="34"/>
      <c r="R56" s="35"/>
      <c r="S56" s="35"/>
      <c r="T56" s="35"/>
      <c r="U56" s="197"/>
      <c r="V56" s="4"/>
    </row>
    <row r="57" spans="1:24">
      <c r="A57" s="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98"/>
      <c r="P57" s="36"/>
      <c r="Q57" s="37"/>
      <c r="R57" s="38"/>
      <c r="S57" s="38"/>
      <c r="T57" s="38"/>
      <c r="U57" s="199"/>
      <c r="V57" s="4"/>
    </row>
    <row r="58" spans="1:2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198"/>
      <c r="P58" s="200"/>
      <c r="Q58" s="37"/>
      <c r="R58" s="200"/>
      <c r="S58" s="200"/>
      <c r="T58" s="200"/>
      <c r="U58" s="201"/>
      <c r="V58" s="4"/>
    </row>
    <row r="59" spans="1:2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6"/>
      <c r="P59" s="2"/>
      <c r="Q59" s="2"/>
      <c r="R59" s="2"/>
      <c r="S59" s="2"/>
      <c r="T59" s="2"/>
      <c r="U59" s="4"/>
      <c r="V59" s="4"/>
    </row>
    <row r="60" spans="1:24">
      <c r="A60" s="2"/>
      <c r="B60" s="2"/>
      <c r="C60" s="2"/>
    </row>
    <row r="61" spans="1:24">
      <c r="A61" s="2"/>
      <c r="B61" s="2"/>
      <c r="C61" s="2"/>
      <c r="D61" s="136"/>
      <c r="E61" s="4"/>
    </row>
    <row r="62" spans="1:24">
      <c r="A62" s="2"/>
      <c r="B62" s="2"/>
      <c r="C62" s="2"/>
      <c r="D62" s="31"/>
      <c r="E62" s="4"/>
    </row>
  </sheetData>
  <sheetProtection sheet="1" objects="1" scenarios="1"/>
  <phoneticPr fontId="3" type="noConversion"/>
  <dataValidations count="2">
    <dataValidation type="list" allowBlank="1" showInputMessage="1" showErrorMessage="1" sqref="H5">
      <formula1>$Y$3:$Y$6</formula1>
    </dataValidation>
    <dataValidation type="list" allowBlank="1" showInputMessage="1" showErrorMessage="1" sqref="H6">
      <formula1>$Z$3:$Z$5</formula1>
    </dataValidation>
  </dataValidation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Konstanter og symboler</vt:lpstr>
      <vt:lpstr>DNAPL vurdering</vt:lpstr>
    </vt:vector>
  </TitlesOfParts>
  <Company>E&amp;R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Vedel Jørgensen</dc:creator>
  <cp:lastModifiedBy>Gry Sander Janniche</cp:lastModifiedBy>
  <cp:lastPrinted>2009-11-06T08:53:04Z</cp:lastPrinted>
  <dcterms:created xsi:type="dcterms:W3CDTF">2009-09-30T08:00:42Z</dcterms:created>
  <dcterms:modified xsi:type="dcterms:W3CDTF">2012-08-29T09:22:22Z</dcterms:modified>
</cp:coreProperties>
</file>