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360" yWindow="60" windowWidth="22995" windowHeight="12330" tabRatio="818"/>
  </bookViews>
  <sheets>
    <sheet name="1 Scenarier og vægte" sheetId="9" r:id="rId1"/>
    <sheet name="2 EFFEKT" sheetId="7" r:id="rId2"/>
    <sheet name="3 ØKONOMI " sheetId="6" r:id="rId3"/>
    <sheet name="4 TID" sheetId="11" r:id="rId4"/>
    <sheet name="5 MILJØ" sheetId="4" r:id="rId5"/>
    <sheet name="6 SAMFUND" sheetId="5" r:id="rId6"/>
    <sheet name="7 RESULTAT" sheetId="27" r:id="rId7"/>
    <sheet name="Diskontering fast rate" sheetId="19" r:id="rId8"/>
    <sheet name="Diskontering diff. rate" sheetId="35" r:id="rId9"/>
  </sheets>
  <definedNames>
    <definedName name="_xlnm.Print_Area" localSheetId="1">'2 EFFEKT'!$A$1:$Q$7</definedName>
    <definedName name="_xlnm.Print_Area" localSheetId="4">'5 MILJØ'!$A$1:$AJ$44</definedName>
  </definedNames>
  <calcPr calcId="145621"/>
</workbook>
</file>

<file path=xl/calcChain.xml><?xml version="1.0" encoding="utf-8"?>
<calcChain xmlns="http://schemas.openxmlformats.org/spreadsheetml/2006/main">
  <c r="R7" i="4" l="1"/>
  <c r="L8" i="5"/>
  <c r="L2" i="5"/>
  <c r="R2" i="5"/>
  <c r="P23" i="4"/>
  <c r="P2" i="4"/>
  <c r="K8" i="6"/>
  <c r="K9" i="6"/>
  <c r="K6" i="6"/>
  <c r="J6" i="6"/>
  <c r="I6" i="6"/>
  <c r="H8" i="6"/>
  <c r="I8" i="6"/>
  <c r="J8" i="6"/>
  <c r="G8" i="6"/>
  <c r="M4" i="7" l="1"/>
  <c r="E6" i="11" l="1"/>
  <c r="L10" i="4" l="1"/>
  <c r="G48" i="27" l="1"/>
  <c r="G47" i="27"/>
  <c r="G46" i="27"/>
  <c r="G45" i="27"/>
  <c r="G44" i="27"/>
  <c r="C2" i="11"/>
  <c r="H2" i="11" s="1"/>
  <c r="D2" i="11"/>
  <c r="E2" i="11"/>
  <c r="J2" i="11" s="1"/>
  <c r="F2" i="11"/>
  <c r="G2" i="11"/>
  <c r="L2" i="11" s="1"/>
  <c r="I2" i="11"/>
  <c r="K2" i="11"/>
  <c r="P11" i="5"/>
  <c r="Q11" i="5" s="1"/>
  <c r="U14" i="4"/>
  <c r="V8" i="4"/>
  <c r="AB5" i="4"/>
  <c r="AB6" i="4"/>
  <c r="AB7" i="4"/>
  <c r="AB8" i="4"/>
  <c r="AB4" i="4"/>
  <c r="X5" i="5"/>
  <c r="X6" i="5"/>
  <c r="X7" i="5"/>
  <c r="X8" i="5"/>
  <c r="X4" i="5"/>
  <c r="O8" i="5"/>
  <c r="P8" i="5"/>
  <c r="Q8" i="5"/>
  <c r="R8" i="5"/>
  <c r="N8" i="5"/>
  <c r="N5" i="5"/>
  <c r="O7" i="5"/>
  <c r="P7" i="5"/>
  <c r="Q7" i="5"/>
  <c r="R7" i="5"/>
  <c r="N7" i="5"/>
  <c r="G26" i="27" l="1"/>
  <c r="G25" i="27"/>
  <c r="G24" i="27"/>
  <c r="G23" i="27"/>
  <c r="D23" i="6" l="1"/>
  <c r="H6" i="6" l="1"/>
  <c r="P14" i="5"/>
  <c r="N4" i="5"/>
  <c r="I8" i="5"/>
  <c r="J8" i="5"/>
  <c r="K8" i="5"/>
  <c r="H8" i="5"/>
  <c r="Q14" i="5" l="1"/>
  <c r="V8" i="5" s="1"/>
  <c r="M10" i="4"/>
  <c r="N10" i="4"/>
  <c r="O10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L23" i="4"/>
  <c r="L22" i="4"/>
  <c r="L12" i="4"/>
  <c r="L13" i="4"/>
  <c r="L14" i="4"/>
  <c r="L15" i="4"/>
  <c r="L16" i="4"/>
  <c r="L17" i="4"/>
  <c r="L18" i="4"/>
  <c r="L19" i="4"/>
  <c r="L20" i="4"/>
  <c r="L21" i="4"/>
  <c r="L11" i="4"/>
  <c r="AC38" i="4"/>
  <c r="AJ38" i="4" s="1"/>
  <c r="AD38" i="4"/>
  <c r="AK38" i="4" s="1"/>
  <c r="AE38" i="4"/>
  <c r="AL38" i="4" s="1"/>
  <c r="AF38" i="4"/>
  <c r="AM38" i="4" s="1"/>
  <c r="AB38" i="4"/>
  <c r="AI38" i="4" s="1"/>
  <c r="M4" i="4"/>
  <c r="N4" i="4"/>
  <c r="O4" i="4"/>
  <c r="P4" i="4"/>
  <c r="M5" i="4"/>
  <c r="N5" i="4"/>
  <c r="O5" i="4"/>
  <c r="P5" i="4"/>
  <c r="M6" i="4"/>
  <c r="N6" i="4"/>
  <c r="O6" i="4"/>
  <c r="P6" i="4"/>
  <c r="M7" i="4"/>
  <c r="N7" i="4"/>
  <c r="O7" i="4"/>
  <c r="P7" i="4"/>
  <c r="M8" i="4"/>
  <c r="N8" i="4"/>
  <c r="O8" i="4"/>
  <c r="P8" i="4"/>
  <c r="M9" i="4"/>
  <c r="N9" i="4"/>
  <c r="O9" i="4"/>
  <c r="P9" i="4"/>
  <c r="L9" i="4"/>
  <c r="L8" i="4"/>
  <c r="L7" i="4"/>
  <c r="L6" i="4"/>
  <c r="L5" i="4"/>
  <c r="L4" i="4"/>
  <c r="W8" i="5" l="1"/>
  <c r="R4" i="4"/>
  <c r="R5" i="4"/>
  <c r="I78" i="35"/>
  <c r="I79" i="35"/>
  <c r="I80" i="35"/>
  <c r="I81" i="35"/>
  <c r="I82" i="35"/>
  <c r="I83" i="35"/>
  <c r="I84" i="35"/>
  <c r="I85" i="35"/>
  <c r="I86" i="35"/>
  <c r="I87" i="35"/>
  <c r="I88" i="35"/>
  <c r="I89" i="35"/>
  <c r="I90" i="35"/>
  <c r="I91" i="35"/>
  <c r="I92" i="35"/>
  <c r="I93" i="35"/>
  <c r="I94" i="35"/>
  <c r="I95" i="35"/>
  <c r="I96" i="35"/>
  <c r="I97" i="35"/>
  <c r="I98" i="35"/>
  <c r="I99" i="35"/>
  <c r="I100" i="35"/>
  <c r="I101" i="35"/>
  <c r="I102" i="35"/>
  <c r="I103" i="35"/>
  <c r="I104" i="35"/>
  <c r="I105" i="35"/>
  <c r="I106" i="35"/>
  <c r="I107" i="35"/>
  <c r="I77" i="35"/>
  <c r="I44" i="35"/>
  <c r="I45" i="35"/>
  <c r="I46" i="35"/>
  <c r="I47" i="35"/>
  <c r="I48" i="35"/>
  <c r="I49" i="35"/>
  <c r="I50" i="35"/>
  <c r="I51" i="35"/>
  <c r="I52" i="35"/>
  <c r="I53" i="35"/>
  <c r="I54" i="35"/>
  <c r="I55" i="35"/>
  <c r="I56" i="35"/>
  <c r="I57" i="35"/>
  <c r="I58" i="35"/>
  <c r="I59" i="35"/>
  <c r="I60" i="35"/>
  <c r="I61" i="35"/>
  <c r="I62" i="35"/>
  <c r="I63" i="35"/>
  <c r="I64" i="35"/>
  <c r="I65" i="35"/>
  <c r="I66" i="35"/>
  <c r="I67" i="35"/>
  <c r="I68" i="35"/>
  <c r="I69" i="35"/>
  <c r="I70" i="35"/>
  <c r="I71" i="35"/>
  <c r="I72" i="35"/>
  <c r="I73" i="35"/>
  <c r="I74" i="35"/>
  <c r="I75" i="35"/>
  <c r="I76" i="35"/>
  <c r="I43" i="35"/>
  <c r="I36" i="35"/>
  <c r="I37" i="35"/>
  <c r="I38" i="35"/>
  <c r="I39" i="35"/>
  <c r="I40" i="35"/>
  <c r="I41" i="35"/>
  <c r="I42" i="35"/>
  <c r="I9" i="35"/>
  <c r="I10" i="35"/>
  <c r="I11" i="35"/>
  <c r="I12" i="35"/>
  <c r="I13" i="35"/>
  <c r="I14" i="35"/>
  <c r="I15" i="35"/>
  <c r="I16" i="35"/>
  <c r="I17" i="35"/>
  <c r="I18" i="35"/>
  <c r="I19" i="35"/>
  <c r="I20" i="35"/>
  <c r="I21" i="35"/>
  <c r="I22" i="35"/>
  <c r="I23" i="35"/>
  <c r="I24" i="35"/>
  <c r="I25" i="35"/>
  <c r="I26" i="35"/>
  <c r="I27" i="35"/>
  <c r="I28" i="35"/>
  <c r="I29" i="35"/>
  <c r="I30" i="35"/>
  <c r="I31" i="35"/>
  <c r="I32" i="35"/>
  <c r="I33" i="35"/>
  <c r="I34" i="35"/>
  <c r="I35" i="35"/>
  <c r="I8" i="35"/>
  <c r="J79" i="35"/>
  <c r="J81" i="35"/>
  <c r="J83" i="35"/>
  <c r="J85" i="35"/>
  <c r="J87" i="35"/>
  <c r="J89" i="35"/>
  <c r="J91" i="35"/>
  <c r="J93" i="35"/>
  <c r="J95" i="35"/>
  <c r="J97" i="35"/>
  <c r="J99" i="35"/>
  <c r="J101" i="35"/>
  <c r="J103" i="35"/>
  <c r="J105" i="35"/>
  <c r="J107" i="35"/>
  <c r="J77" i="35"/>
  <c r="J74" i="35"/>
  <c r="J48" i="35"/>
  <c r="J53" i="35"/>
  <c r="J55" i="35"/>
  <c r="J57" i="35"/>
  <c r="J59" i="35"/>
  <c r="J61" i="35"/>
  <c r="J63" i="35"/>
  <c r="J65" i="35"/>
  <c r="J67" i="35"/>
  <c r="J69" i="35"/>
  <c r="J71" i="35"/>
  <c r="J73" i="35"/>
  <c r="J9" i="35"/>
  <c r="J13" i="35"/>
  <c r="J17" i="35"/>
  <c r="J21" i="35"/>
  <c r="J24" i="35"/>
  <c r="J26" i="35"/>
  <c r="J32" i="35"/>
  <c r="J34" i="35"/>
  <c r="J40" i="35"/>
  <c r="H107" i="35"/>
  <c r="G107" i="35"/>
  <c r="H106" i="35"/>
  <c r="J106" i="35" s="1"/>
  <c r="G106" i="35"/>
  <c r="H105" i="35"/>
  <c r="G105" i="35"/>
  <c r="H104" i="35"/>
  <c r="J104" i="35" s="1"/>
  <c r="G104" i="35"/>
  <c r="H103" i="35"/>
  <c r="G103" i="35"/>
  <c r="H102" i="35"/>
  <c r="J102" i="35" s="1"/>
  <c r="G102" i="35"/>
  <c r="H101" i="35"/>
  <c r="G101" i="35"/>
  <c r="H100" i="35"/>
  <c r="J100" i="35" s="1"/>
  <c r="G100" i="35"/>
  <c r="H99" i="35"/>
  <c r="G99" i="35"/>
  <c r="H98" i="35"/>
  <c r="J98" i="35" s="1"/>
  <c r="G98" i="35"/>
  <c r="H97" i="35"/>
  <c r="G97" i="35"/>
  <c r="H96" i="35"/>
  <c r="J96" i="35" s="1"/>
  <c r="G96" i="35"/>
  <c r="H95" i="35"/>
  <c r="G95" i="35"/>
  <c r="H94" i="35"/>
  <c r="J94" i="35" s="1"/>
  <c r="G94" i="35"/>
  <c r="H93" i="35"/>
  <c r="G93" i="35"/>
  <c r="H92" i="35"/>
  <c r="J92" i="35" s="1"/>
  <c r="G92" i="35"/>
  <c r="H91" i="35"/>
  <c r="G91" i="35"/>
  <c r="H90" i="35"/>
  <c r="J90" i="35" s="1"/>
  <c r="G90" i="35"/>
  <c r="H89" i="35"/>
  <c r="G89" i="35"/>
  <c r="H88" i="35"/>
  <c r="J88" i="35" s="1"/>
  <c r="G88" i="35"/>
  <c r="H87" i="35"/>
  <c r="G87" i="35"/>
  <c r="H86" i="35"/>
  <c r="J86" i="35" s="1"/>
  <c r="G86" i="35"/>
  <c r="H85" i="35"/>
  <c r="G85" i="35"/>
  <c r="H84" i="35"/>
  <c r="J84" i="35" s="1"/>
  <c r="G84" i="35"/>
  <c r="H83" i="35"/>
  <c r="G83" i="35"/>
  <c r="H82" i="35"/>
  <c r="J82" i="35" s="1"/>
  <c r="G82" i="35"/>
  <c r="H81" i="35"/>
  <c r="G81" i="35"/>
  <c r="H80" i="35"/>
  <c r="J80" i="35" s="1"/>
  <c r="G80" i="35"/>
  <c r="H79" i="35"/>
  <c r="G79" i="35"/>
  <c r="H78" i="35"/>
  <c r="J78" i="35" s="1"/>
  <c r="G78" i="35"/>
  <c r="H77" i="35"/>
  <c r="G77" i="35"/>
  <c r="H76" i="35"/>
  <c r="J76" i="35" s="1"/>
  <c r="G76" i="35"/>
  <c r="H75" i="35"/>
  <c r="J75" i="35" s="1"/>
  <c r="G75" i="35"/>
  <c r="H74" i="35"/>
  <c r="G74" i="35"/>
  <c r="H73" i="35"/>
  <c r="G73" i="35"/>
  <c r="H72" i="35"/>
  <c r="J72" i="35" s="1"/>
  <c r="G72" i="35"/>
  <c r="H71" i="35"/>
  <c r="G71" i="35"/>
  <c r="H70" i="35"/>
  <c r="J70" i="35" s="1"/>
  <c r="G70" i="35"/>
  <c r="H69" i="35"/>
  <c r="G69" i="35"/>
  <c r="H68" i="35"/>
  <c r="J68" i="35" s="1"/>
  <c r="G68" i="35"/>
  <c r="H67" i="35"/>
  <c r="G67" i="35"/>
  <c r="H66" i="35"/>
  <c r="J66" i="35" s="1"/>
  <c r="G66" i="35"/>
  <c r="H65" i="35"/>
  <c r="G65" i="35"/>
  <c r="H64" i="35"/>
  <c r="J64" i="35" s="1"/>
  <c r="G64" i="35"/>
  <c r="H63" i="35"/>
  <c r="G63" i="35"/>
  <c r="H62" i="35"/>
  <c r="J62" i="35" s="1"/>
  <c r="G62" i="35"/>
  <c r="H61" i="35"/>
  <c r="G61" i="35"/>
  <c r="H60" i="35"/>
  <c r="J60" i="35" s="1"/>
  <c r="G60" i="35"/>
  <c r="H59" i="35"/>
  <c r="G59" i="35"/>
  <c r="H58" i="35"/>
  <c r="J58" i="35" s="1"/>
  <c r="G58" i="35"/>
  <c r="H57" i="35"/>
  <c r="G57" i="35"/>
  <c r="H56" i="35"/>
  <c r="J56" i="35" s="1"/>
  <c r="G56" i="35"/>
  <c r="H55" i="35"/>
  <c r="G55" i="35"/>
  <c r="H54" i="35"/>
  <c r="J54" i="35" s="1"/>
  <c r="G54" i="35"/>
  <c r="H53" i="35"/>
  <c r="G53" i="35"/>
  <c r="H52" i="35"/>
  <c r="J52" i="35" s="1"/>
  <c r="G52" i="35"/>
  <c r="G51" i="35"/>
  <c r="H50" i="35"/>
  <c r="J50" i="35" s="1"/>
  <c r="G50" i="35"/>
  <c r="G49" i="35"/>
  <c r="H48" i="35"/>
  <c r="G48" i="35"/>
  <c r="G47" i="35"/>
  <c r="H46" i="35"/>
  <c r="J46" i="35" s="1"/>
  <c r="G46" i="35"/>
  <c r="G45" i="35"/>
  <c r="H44" i="35"/>
  <c r="J44" i="35" s="1"/>
  <c r="G44" i="35"/>
  <c r="G43" i="35"/>
  <c r="H42" i="35"/>
  <c r="J42" i="35" s="1"/>
  <c r="G42" i="35"/>
  <c r="G41" i="35"/>
  <c r="H40" i="35"/>
  <c r="G40" i="35"/>
  <c r="G39" i="35"/>
  <c r="H38" i="35"/>
  <c r="J38" i="35" s="1"/>
  <c r="G38" i="35"/>
  <c r="G37" i="35"/>
  <c r="H36" i="35"/>
  <c r="J36" i="35" s="1"/>
  <c r="G36" i="35"/>
  <c r="G35" i="35"/>
  <c r="H34" i="35"/>
  <c r="G34" i="35"/>
  <c r="G33" i="35"/>
  <c r="H32" i="35"/>
  <c r="G32" i="35"/>
  <c r="G31" i="35"/>
  <c r="H30" i="35"/>
  <c r="J30" i="35" s="1"/>
  <c r="G30" i="35"/>
  <c r="G29" i="35"/>
  <c r="H28" i="35"/>
  <c r="J28" i="35" s="1"/>
  <c r="G28" i="35"/>
  <c r="G27" i="35"/>
  <c r="H26" i="35"/>
  <c r="G26" i="35"/>
  <c r="G25" i="35"/>
  <c r="H24" i="35"/>
  <c r="G24" i="35"/>
  <c r="G23" i="35"/>
  <c r="G22" i="35"/>
  <c r="H22" i="35" s="1"/>
  <c r="J22" i="35" s="1"/>
  <c r="G21" i="35"/>
  <c r="H21" i="35" s="1"/>
  <c r="G20" i="35"/>
  <c r="H20" i="35" s="1"/>
  <c r="J20" i="35" s="1"/>
  <c r="G19" i="35"/>
  <c r="H19" i="35" s="1"/>
  <c r="J19" i="35" s="1"/>
  <c r="G18" i="35"/>
  <c r="H18" i="35" s="1"/>
  <c r="J18" i="35" s="1"/>
  <c r="G17" i="35"/>
  <c r="H17" i="35" s="1"/>
  <c r="G16" i="35"/>
  <c r="H16" i="35" s="1"/>
  <c r="J16" i="35" s="1"/>
  <c r="G15" i="35"/>
  <c r="H15" i="35" s="1"/>
  <c r="J15" i="35" s="1"/>
  <c r="G14" i="35"/>
  <c r="H14" i="35" s="1"/>
  <c r="J14" i="35" s="1"/>
  <c r="G13" i="35"/>
  <c r="H13" i="35" s="1"/>
  <c r="G12" i="35"/>
  <c r="H12" i="35" s="1"/>
  <c r="J12" i="35" s="1"/>
  <c r="G11" i="35"/>
  <c r="H11" i="35" s="1"/>
  <c r="J11" i="35" s="1"/>
  <c r="G10" i="35"/>
  <c r="H10" i="35" s="1"/>
  <c r="J10" i="35" s="1"/>
  <c r="G9" i="35"/>
  <c r="H9" i="35" s="1"/>
  <c r="G8" i="35"/>
  <c r="L8" i="35" s="1"/>
  <c r="K8" i="35" l="1"/>
  <c r="H25" i="35"/>
  <c r="J25" i="35" s="1"/>
  <c r="H29" i="35"/>
  <c r="J29" i="35" s="1"/>
  <c r="H33" i="35"/>
  <c r="J33" i="35" s="1"/>
  <c r="H37" i="35"/>
  <c r="J37" i="35" s="1"/>
  <c r="H41" i="35"/>
  <c r="J41" i="35" s="1"/>
  <c r="H45" i="35"/>
  <c r="J45" i="35" s="1"/>
  <c r="H49" i="35"/>
  <c r="J49" i="35" s="1"/>
  <c r="H8" i="35"/>
  <c r="J8" i="35" s="1"/>
  <c r="H23" i="35"/>
  <c r="J23" i="35" s="1"/>
  <c r="H27" i="35"/>
  <c r="J27" i="35" s="1"/>
  <c r="H31" i="35"/>
  <c r="J31" i="35" s="1"/>
  <c r="H35" i="35"/>
  <c r="J35" i="35" s="1"/>
  <c r="H39" i="35"/>
  <c r="J39" i="35" s="1"/>
  <c r="H43" i="35"/>
  <c r="J43" i="35" s="1"/>
  <c r="H47" i="35"/>
  <c r="J47" i="35" s="1"/>
  <c r="H51" i="35"/>
  <c r="J51" i="35" s="1"/>
  <c r="N8" i="35" l="1"/>
  <c r="M8" i="35"/>
  <c r="F4" i="27" l="1"/>
  <c r="F13" i="27" s="1"/>
  <c r="E4" i="27"/>
  <c r="E13" i="27" s="1"/>
  <c r="D4" i="27"/>
  <c r="D13" i="27" s="1"/>
  <c r="C4" i="27"/>
  <c r="C13" i="27" s="1"/>
  <c r="B4" i="27"/>
  <c r="B13" i="27" s="1"/>
  <c r="B33" i="27" l="1"/>
  <c r="B22" i="27"/>
  <c r="B43" i="27" s="1"/>
  <c r="C33" i="27"/>
  <c r="C22" i="27"/>
  <c r="C43" i="27" s="1"/>
  <c r="F33" i="27"/>
  <c r="F22" i="27"/>
  <c r="F43" i="27" s="1"/>
  <c r="D22" i="27"/>
  <c r="D43" i="27" s="1"/>
  <c r="D33" i="27"/>
  <c r="E22" i="27"/>
  <c r="E43" i="27" s="1"/>
  <c r="E33" i="27"/>
  <c r="M1" i="6" l="1"/>
  <c r="N1" i="6"/>
  <c r="O1" i="6"/>
  <c r="P1" i="6"/>
  <c r="L1" i="6"/>
  <c r="H9" i="6"/>
  <c r="J9" i="6"/>
  <c r="G6" i="6"/>
  <c r="G9" i="6" s="1"/>
  <c r="N1" i="7"/>
  <c r="O1" i="7"/>
  <c r="P1" i="7"/>
  <c r="Q1" i="7"/>
  <c r="M1" i="7"/>
  <c r="N6" i="5"/>
  <c r="I9" i="6" l="1"/>
  <c r="H11" i="6" s="1"/>
  <c r="J11" i="6" s="1"/>
  <c r="H7" i="19"/>
  <c r="H8" i="19"/>
  <c r="H9" i="19"/>
  <c r="H10" i="19"/>
  <c r="H11" i="19"/>
  <c r="J11" i="19" s="1"/>
  <c r="H12" i="19"/>
  <c r="J12" i="19" s="1"/>
  <c r="H13" i="19"/>
  <c r="J13" i="19" s="1"/>
  <c r="H14" i="19"/>
  <c r="H15" i="19"/>
  <c r="J15" i="19" s="1"/>
  <c r="H16" i="19"/>
  <c r="J16" i="19" s="1"/>
  <c r="H17" i="19"/>
  <c r="J17" i="19" s="1"/>
  <c r="H18" i="19"/>
  <c r="H19" i="19"/>
  <c r="J19" i="19" s="1"/>
  <c r="H20" i="19"/>
  <c r="J20" i="19" s="1"/>
  <c r="H21" i="19"/>
  <c r="J21" i="19" s="1"/>
  <c r="H22" i="19"/>
  <c r="H23" i="19"/>
  <c r="J23" i="19" s="1"/>
  <c r="H24" i="19"/>
  <c r="J24" i="19" s="1"/>
  <c r="H25" i="19"/>
  <c r="J25" i="19" s="1"/>
  <c r="H26" i="19"/>
  <c r="H27" i="19"/>
  <c r="J27" i="19" s="1"/>
  <c r="H28" i="19"/>
  <c r="J28" i="19" s="1"/>
  <c r="H29" i="19"/>
  <c r="J29" i="19" s="1"/>
  <c r="H30" i="19"/>
  <c r="H31" i="19"/>
  <c r="J31" i="19" s="1"/>
  <c r="H32" i="19"/>
  <c r="J32" i="19" s="1"/>
  <c r="H33" i="19"/>
  <c r="J33" i="19" s="1"/>
  <c r="H34" i="19"/>
  <c r="H35" i="19"/>
  <c r="J35" i="19" s="1"/>
  <c r="H36" i="19"/>
  <c r="J36" i="19" s="1"/>
  <c r="H37" i="19"/>
  <c r="J37" i="19" s="1"/>
  <c r="H38" i="19"/>
  <c r="H39" i="19"/>
  <c r="J39" i="19" s="1"/>
  <c r="H40" i="19"/>
  <c r="J40" i="19" s="1"/>
  <c r="H41" i="19"/>
  <c r="J41" i="19" s="1"/>
  <c r="H42" i="19"/>
  <c r="H43" i="19"/>
  <c r="J43" i="19" s="1"/>
  <c r="H44" i="19"/>
  <c r="J44" i="19" s="1"/>
  <c r="H45" i="19"/>
  <c r="J45" i="19" s="1"/>
  <c r="H46" i="19"/>
  <c r="H47" i="19"/>
  <c r="J47" i="19" s="1"/>
  <c r="H48" i="19"/>
  <c r="J48" i="19" s="1"/>
  <c r="H49" i="19"/>
  <c r="J49" i="19" s="1"/>
  <c r="H50" i="19"/>
  <c r="H51" i="19"/>
  <c r="J51" i="19" s="1"/>
  <c r="H52" i="19"/>
  <c r="J52" i="19" s="1"/>
  <c r="H53" i="19"/>
  <c r="J53" i="19" s="1"/>
  <c r="H54" i="19"/>
  <c r="H55" i="19"/>
  <c r="J55" i="19" s="1"/>
  <c r="H56" i="19"/>
  <c r="J56" i="19" s="1"/>
  <c r="H57" i="19"/>
  <c r="J57" i="19" s="1"/>
  <c r="H58" i="19"/>
  <c r="H59" i="19"/>
  <c r="J59" i="19" s="1"/>
  <c r="H60" i="19"/>
  <c r="J60" i="19" s="1"/>
  <c r="H61" i="19"/>
  <c r="J61" i="19" s="1"/>
  <c r="H62" i="19"/>
  <c r="H63" i="19"/>
  <c r="J63" i="19" s="1"/>
  <c r="H64" i="19"/>
  <c r="J64" i="19" s="1"/>
  <c r="H65" i="19"/>
  <c r="J65" i="19" s="1"/>
  <c r="H66" i="19"/>
  <c r="H67" i="19"/>
  <c r="J67" i="19" s="1"/>
  <c r="H68" i="19"/>
  <c r="J68" i="19" s="1"/>
  <c r="H69" i="19"/>
  <c r="J69" i="19" s="1"/>
  <c r="H70" i="19"/>
  <c r="H71" i="19"/>
  <c r="J71" i="19" s="1"/>
  <c r="H72" i="19"/>
  <c r="J72" i="19" s="1"/>
  <c r="H73" i="19"/>
  <c r="J73" i="19" s="1"/>
  <c r="H74" i="19"/>
  <c r="H75" i="19"/>
  <c r="J75" i="19" s="1"/>
  <c r="H76" i="19"/>
  <c r="J76" i="19" s="1"/>
  <c r="H77" i="19"/>
  <c r="J77" i="19" s="1"/>
  <c r="H78" i="19"/>
  <c r="H79" i="19"/>
  <c r="J79" i="19" s="1"/>
  <c r="H80" i="19"/>
  <c r="J80" i="19" s="1"/>
  <c r="H81" i="19"/>
  <c r="J81" i="19" s="1"/>
  <c r="H82" i="19"/>
  <c r="H83" i="19"/>
  <c r="J83" i="19" s="1"/>
  <c r="H84" i="19"/>
  <c r="J84" i="19" s="1"/>
  <c r="H85" i="19"/>
  <c r="J85" i="19" s="1"/>
  <c r="H86" i="19"/>
  <c r="H87" i="19"/>
  <c r="J87" i="19" s="1"/>
  <c r="H88" i="19"/>
  <c r="J88" i="19" s="1"/>
  <c r="H89" i="19"/>
  <c r="J89" i="19" s="1"/>
  <c r="H90" i="19"/>
  <c r="H91" i="19"/>
  <c r="J91" i="19" s="1"/>
  <c r="H92" i="19"/>
  <c r="J92" i="19" s="1"/>
  <c r="H93" i="19"/>
  <c r="J93" i="19" s="1"/>
  <c r="H94" i="19"/>
  <c r="H95" i="19"/>
  <c r="J95" i="19" s="1"/>
  <c r="H96" i="19"/>
  <c r="J96" i="19" s="1"/>
  <c r="H97" i="19"/>
  <c r="J97" i="19" s="1"/>
  <c r="H98" i="19"/>
  <c r="H99" i="19"/>
  <c r="J99" i="19" s="1"/>
  <c r="H100" i="19"/>
  <c r="J100" i="19" s="1"/>
  <c r="H101" i="19"/>
  <c r="J101" i="19" s="1"/>
  <c r="H102" i="19"/>
  <c r="H103" i="19"/>
  <c r="J103" i="19" s="1"/>
  <c r="H104" i="19"/>
  <c r="J104" i="19" s="1"/>
  <c r="H105" i="19"/>
  <c r="J105" i="19" s="1"/>
  <c r="H6" i="19"/>
  <c r="J7" i="19"/>
  <c r="J10" i="19"/>
  <c r="J14" i="19"/>
  <c r="J18" i="19"/>
  <c r="J22" i="19"/>
  <c r="J26" i="19"/>
  <c r="J30" i="19"/>
  <c r="J34" i="19"/>
  <c r="J38" i="19"/>
  <c r="J42" i="19"/>
  <c r="J46" i="19"/>
  <c r="J50" i="19"/>
  <c r="J54" i="19"/>
  <c r="J58" i="19"/>
  <c r="J62" i="19"/>
  <c r="J66" i="19"/>
  <c r="J70" i="19"/>
  <c r="J74" i="19"/>
  <c r="J78" i="19"/>
  <c r="J82" i="19"/>
  <c r="J86" i="19"/>
  <c r="J90" i="19"/>
  <c r="J94" i="19"/>
  <c r="J98" i="19"/>
  <c r="J102" i="19"/>
  <c r="J6" i="19"/>
  <c r="I6" i="19"/>
  <c r="G105" i="19"/>
  <c r="I105" i="19" s="1"/>
  <c r="G104" i="19"/>
  <c r="I104" i="19" s="1"/>
  <c r="G103" i="19"/>
  <c r="G102" i="19"/>
  <c r="I102" i="19" s="1"/>
  <c r="I101" i="19"/>
  <c r="G101" i="19"/>
  <c r="G100" i="19"/>
  <c r="I100" i="19" s="1"/>
  <c r="G99" i="19"/>
  <c r="G98" i="19"/>
  <c r="I98" i="19" s="1"/>
  <c r="G97" i="19"/>
  <c r="I97" i="19" s="1"/>
  <c r="G96" i="19"/>
  <c r="I96" i="19" s="1"/>
  <c r="G95" i="19"/>
  <c r="G94" i="19"/>
  <c r="I94" i="19" s="1"/>
  <c r="I93" i="19"/>
  <c r="G93" i="19"/>
  <c r="G92" i="19"/>
  <c r="I92" i="19" s="1"/>
  <c r="G91" i="19"/>
  <c r="G90" i="19"/>
  <c r="I90" i="19" s="1"/>
  <c r="G89" i="19"/>
  <c r="I89" i="19" s="1"/>
  <c r="G88" i="19"/>
  <c r="I88" i="19" s="1"/>
  <c r="G87" i="19"/>
  <c r="G86" i="19"/>
  <c r="I86" i="19" s="1"/>
  <c r="I85" i="19"/>
  <c r="G85" i="19"/>
  <c r="G84" i="19"/>
  <c r="I84" i="19" s="1"/>
  <c r="G83" i="19"/>
  <c r="G82" i="19"/>
  <c r="I82" i="19" s="1"/>
  <c r="G81" i="19"/>
  <c r="I81" i="19" s="1"/>
  <c r="G80" i="19"/>
  <c r="I80" i="19" s="1"/>
  <c r="G79" i="19"/>
  <c r="G78" i="19"/>
  <c r="I78" i="19" s="1"/>
  <c r="I77" i="19"/>
  <c r="G77" i="19"/>
  <c r="G76" i="19"/>
  <c r="I76" i="19" s="1"/>
  <c r="G75" i="19"/>
  <c r="G74" i="19"/>
  <c r="I74" i="19" s="1"/>
  <c r="G73" i="19"/>
  <c r="I73" i="19" s="1"/>
  <c r="G72" i="19"/>
  <c r="I72" i="19" s="1"/>
  <c r="G71" i="19"/>
  <c r="G70" i="19"/>
  <c r="I70" i="19" s="1"/>
  <c r="I69" i="19"/>
  <c r="G69" i="19"/>
  <c r="G68" i="19"/>
  <c r="I68" i="19" s="1"/>
  <c r="G67" i="19"/>
  <c r="G66" i="19"/>
  <c r="I66" i="19" s="1"/>
  <c r="G65" i="19"/>
  <c r="I65" i="19" s="1"/>
  <c r="G64" i="19"/>
  <c r="I64" i="19" s="1"/>
  <c r="G63" i="19"/>
  <c r="G62" i="19"/>
  <c r="I62" i="19" s="1"/>
  <c r="I61" i="19"/>
  <c r="G61" i="19"/>
  <c r="G60" i="19"/>
  <c r="I60" i="19" s="1"/>
  <c r="G59" i="19"/>
  <c r="G58" i="19"/>
  <c r="I58" i="19" s="1"/>
  <c r="G57" i="19"/>
  <c r="I57" i="19" s="1"/>
  <c r="G56" i="19"/>
  <c r="I56" i="19" s="1"/>
  <c r="G55" i="19"/>
  <c r="G54" i="19"/>
  <c r="I54" i="19" s="1"/>
  <c r="I53" i="19"/>
  <c r="G53" i="19"/>
  <c r="G52" i="19"/>
  <c r="I52" i="19" s="1"/>
  <c r="G51" i="19"/>
  <c r="G50" i="19"/>
  <c r="I50" i="19" s="1"/>
  <c r="G49" i="19"/>
  <c r="I49" i="19" s="1"/>
  <c r="G48" i="19"/>
  <c r="I48" i="19" s="1"/>
  <c r="G47" i="19"/>
  <c r="G46" i="19"/>
  <c r="I46" i="19" s="1"/>
  <c r="I45" i="19"/>
  <c r="G45" i="19"/>
  <c r="G44" i="19"/>
  <c r="I44" i="19" s="1"/>
  <c r="G43" i="19"/>
  <c r="G42" i="19"/>
  <c r="I42" i="19" s="1"/>
  <c r="G41" i="19"/>
  <c r="I41" i="19" s="1"/>
  <c r="G40" i="19"/>
  <c r="I40" i="19" s="1"/>
  <c r="G39" i="19"/>
  <c r="G38" i="19"/>
  <c r="I38" i="19" s="1"/>
  <c r="I37" i="19"/>
  <c r="G37" i="19"/>
  <c r="G36" i="19"/>
  <c r="I36" i="19" s="1"/>
  <c r="G35" i="19"/>
  <c r="G34" i="19"/>
  <c r="I34" i="19" s="1"/>
  <c r="G33" i="19"/>
  <c r="I33" i="19" s="1"/>
  <c r="G32" i="19"/>
  <c r="I32" i="19" s="1"/>
  <c r="G31" i="19"/>
  <c r="G30" i="19"/>
  <c r="I30" i="19" s="1"/>
  <c r="I29" i="19"/>
  <c r="G29" i="19"/>
  <c r="G28" i="19"/>
  <c r="I28" i="19" s="1"/>
  <c r="G27" i="19"/>
  <c r="G26" i="19"/>
  <c r="I26" i="19" s="1"/>
  <c r="G25" i="19"/>
  <c r="I25" i="19" s="1"/>
  <c r="G24" i="19"/>
  <c r="I24" i="19" s="1"/>
  <c r="G23" i="19"/>
  <c r="G22" i="19"/>
  <c r="I22" i="19" s="1"/>
  <c r="I21" i="19"/>
  <c r="G21" i="19"/>
  <c r="G20" i="19"/>
  <c r="I20" i="19" s="1"/>
  <c r="G19" i="19"/>
  <c r="G18" i="19"/>
  <c r="I18" i="19" s="1"/>
  <c r="G17" i="19"/>
  <c r="I17" i="19" s="1"/>
  <c r="G16" i="19"/>
  <c r="I16" i="19" s="1"/>
  <c r="G15" i="19"/>
  <c r="G14" i="19"/>
  <c r="I14" i="19" s="1"/>
  <c r="I13" i="19"/>
  <c r="G13" i="19"/>
  <c r="G12" i="19"/>
  <c r="I12" i="19" s="1"/>
  <c r="G11" i="19"/>
  <c r="G10" i="19"/>
  <c r="I10" i="19" s="1"/>
  <c r="G9" i="19"/>
  <c r="G8" i="19"/>
  <c r="I8" i="19" s="1"/>
  <c r="G7" i="19"/>
  <c r="G6" i="19"/>
  <c r="N6" i="19" l="1"/>
  <c r="L9" i="6"/>
  <c r="B7" i="27" s="1"/>
  <c r="O8" i="6"/>
  <c r="P8" i="6"/>
  <c r="L8" i="6"/>
  <c r="N8" i="6"/>
  <c r="L6" i="6"/>
  <c r="M8" i="6"/>
  <c r="J9" i="19"/>
  <c r="I11" i="19"/>
  <c r="I19" i="19"/>
  <c r="I43" i="19"/>
  <c r="I59" i="19"/>
  <c r="I75" i="19"/>
  <c r="I83" i="19"/>
  <c r="I99" i="19"/>
  <c r="I9" i="19"/>
  <c r="I7" i="19"/>
  <c r="I15" i="19"/>
  <c r="I23" i="19"/>
  <c r="I31" i="19"/>
  <c r="I39" i="19"/>
  <c r="I47" i="19"/>
  <c r="I55" i="19"/>
  <c r="I63" i="19"/>
  <c r="I71" i="19"/>
  <c r="I79" i="19"/>
  <c r="I87" i="19"/>
  <c r="I95" i="19"/>
  <c r="I103" i="19"/>
  <c r="J8" i="19"/>
  <c r="M6" i="19" s="1"/>
  <c r="I27" i="19"/>
  <c r="I35" i="19"/>
  <c r="I51" i="19"/>
  <c r="I67" i="19"/>
  <c r="I91" i="19"/>
  <c r="L6" i="19"/>
  <c r="B46" i="27" l="1"/>
  <c r="B25" i="27"/>
  <c r="B36" i="27"/>
  <c r="B16" i="27"/>
  <c r="K6" i="19"/>
  <c r="U7" i="4" l="1"/>
  <c r="H6" i="7"/>
  <c r="I6" i="7"/>
  <c r="J6" i="7"/>
  <c r="K6" i="7"/>
  <c r="L6" i="7"/>
  <c r="H7" i="7"/>
  <c r="I7" i="7"/>
  <c r="J7" i="7"/>
  <c r="K7" i="7"/>
  <c r="L7" i="7"/>
  <c r="S6" i="4" l="1"/>
  <c r="T6" i="4"/>
  <c r="U6" i="4"/>
  <c r="V6" i="4"/>
  <c r="R6" i="4"/>
  <c r="O4" i="5" l="1"/>
  <c r="N10" i="5" s="1"/>
  <c r="P4" i="5"/>
  <c r="Q4" i="5"/>
  <c r="R4" i="5"/>
  <c r="J10" i="7"/>
  <c r="H5" i="7"/>
  <c r="I5" i="7"/>
  <c r="J5" i="7"/>
  <c r="K5" i="7"/>
  <c r="L5" i="7"/>
  <c r="I4" i="7"/>
  <c r="J4" i="7"/>
  <c r="K4" i="7"/>
  <c r="L4" i="7"/>
  <c r="H4" i="7"/>
  <c r="L4" i="11"/>
  <c r="L1" i="11"/>
  <c r="K1" i="11"/>
  <c r="J1" i="11"/>
  <c r="I1" i="11"/>
  <c r="H1" i="11"/>
  <c r="F9" i="27" l="1"/>
  <c r="K8" i="7"/>
  <c r="P8" i="7" s="1"/>
  <c r="H8" i="7"/>
  <c r="M8" i="7" s="1"/>
  <c r="N4" i="7"/>
  <c r="N5" i="7"/>
  <c r="N6" i="7"/>
  <c r="N7" i="7"/>
  <c r="M5" i="7"/>
  <c r="O4" i="7"/>
  <c r="O5" i="7"/>
  <c r="O6" i="7"/>
  <c r="O7" i="7"/>
  <c r="M6" i="7"/>
  <c r="P4" i="7"/>
  <c r="P5" i="7"/>
  <c r="P6" i="7"/>
  <c r="P7" i="7"/>
  <c r="M7" i="7"/>
  <c r="Q4" i="7"/>
  <c r="Q5" i="7"/>
  <c r="Q6" i="7"/>
  <c r="Q7" i="7"/>
  <c r="J8" i="7"/>
  <c r="O8" i="7" s="1"/>
  <c r="I8" i="7"/>
  <c r="N8" i="7" s="1"/>
  <c r="L8" i="7"/>
  <c r="Q8" i="7" s="1"/>
  <c r="K4" i="11"/>
  <c r="J4" i="11"/>
  <c r="H4" i="11"/>
  <c r="I4" i="11"/>
  <c r="F8" i="27" l="1"/>
  <c r="D8" i="27"/>
  <c r="E8" i="27"/>
  <c r="C8" i="27"/>
  <c r="B8" i="27"/>
  <c r="E9" i="27"/>
  <c r="C9" i="27"/>
  <c r="D9" i="27"/>
  <c r="F38" i="27"/>
  <c r="F48" i="27"/>
  <c r="B9" i="27"/>
  <c r="G2" i="7"/>
  <c r="F2" i="7"/>
  <c r="E2" i="7"/>
  <c r="D2" i="7"/>
  <c r="I2" i="7" s="1"/>
  <c r="N2" i="7" s="1"/>
  <c r="C2" i="7"/>
  <c r="H2" i="7" s="1"/>
  <c r="M2" i="7" s="1"/>
  <c r="F37" i="27" l="1"/>
  <c r="F17" i="27"/>
  <c r="F26" i="27"/>
  <c r="F47" i="27"/>
  <c r="D47" i="27"/>
  <c r="D37" i="27"/>
  <c r="D26" i="27"/>
  <c r="D17" i="27"/>
  <c r="E26" i="27"/>
  <c r="E47" i="27"/>
  <c r="E17" i="27"/>
  <c r="E37" i="27"/>
  <c r="C37" i="27"/>
  <c r="C47" i="27"/>
  <c r="C17" i="27"/>
  <c r="C26" i="27"/>
  <c r="B37" i="27"/>
  <c r="B26" i="27"/>
  <c r="B17" i="27"/>
  <c r="B47" i="27"/>
  <c r="C48" i="27"/>
  <c r="C38" i="27"/>
  <c r="D38" i="27"/>
  <c r="D48" i="27"/>
  <c r="E38" i="27"/>
  <c r="E48" i="27"/>
  <c r="B38" i="27"/>
  <c r="B48" i="27"/>
  <c r="J2" i="7"/>
  <c r="O2" i="7" s="1"/>
  <c r="L2" i="7"/>
  <c r="Q2" i="7" s="1"/>
  <c r="K2" i="7"/>
  <c r="P2" i="7" s="1"/>
  <c r="N9" i="6" l="1"/>
  <c r="N6" i="6"/>
  <c r="M4" i="6"/>
  <c r="L4" i="6"/>
  <c r="O9" i="6"/>
  <c r="O6" i="6"/>
  <c r="N4" i="6"/>
  <c r="M9" i="6"/>
  <c r="P9" i="6"/>
  <c r="P6" i="6"/>
  <c r="O4" i="6"/>
  <c r="M6" i="6"/>
  <c r="P4" i="6"/>
  <c r="P10" i="5"/>
  <c r="W4" i="5" s="1"/>
  <c r="AC4" i="5" s="1"/>
  <c r="W1" i="5"/>
  <c r="AC1" i="5" s="1"/>
  <c r="AH1" i="5" s="1"/>
  <c r="V1" i="5"/>
  <c r="AB1" i="5" s="1"/>
  <c r="AG1" i="5" s="1"/>
  <c r="U1" i="5"/>
  <c r="AA1" i="5" s="1"/>
  <c r="AF1" i="5" s="1"/>
  <c r="T1" i="5"/>
  <c r="Z1" i="5" s="1"/>
  <c r="AE1" i="5" s="1"/>
  <c r="S1" i="5"/>
  <c r="Y1" i="5" s="1"/>
  <c r="AD1" i="5" s="1"/>
  <c r="Q5" i="5"/>
  <c r="V5" i="5" s="1"/>
  <c r="AB5" i="5" s="1"/>
  <c r="P5" i="5"/>
  <c r="U5" i="5" s="1"/>
  <c r="AA5" i="5" s="1"/>
  <c r="O5" i="5"/>
  <c r="T5" i="5" s="1"/>
  <c r="Z5" i="5" s="1"/>
  <c r="S5" i="5"/>
  <c r="Y5" i="5" s="1"/>
  <c r="S7" i="4"/>
  <c r="S5" i="4"/>
  <c r="S4" i="4"/>
  <c r="T7" i="4"/>
  <c r="T5" i="4"/>
  <c r="T4" i="4"/>
  <c r="R12" i="4"/>
  <c r="T12" i="4" s="1"/>
  <c r="U5" i="4"/>
  <c r="C7" i="27" l="1"/>
  <c r="F7" i="27"/>
  <c r="E7" i="27"/>
  <c r="D7" i="27"/>
  <c r="R8" i="4"/>
  <c r="S8" i="4"/>
  <c r="U8" i="4"/>
  <c r="T8" i="4"/>
  <c r="V7" i="4"/>
  <c r="R13" i="4" s="1"/>
  <c r="T13" i="4" s="1"/>
  <c r="Z7" i="4" s="1"/>
  <c r="AF7" i="4" s="1"/>
  <c r="V5" i="4"/>
  <c r="R11" i="4" s="1"/>
  <c r="T11" i="4" s="1"/>
  <c r="Z5" i="4" s="1"/>
  <c r="AF5" i="4" s="1"/>
  <c r="V4" i="4"/>
  <c r="Q6" i="5"/>
  <c r="R6" i="5"/>
  <c r="U4" i="5"/>
  <c r="AA4" i="5" s="1"/>
  <c r="T4" i="5"/>
  <c r="Z4" i="5" s="1"/>
  <c r="V4" i="5"/>
  <c r="AB4" i="5" s="1"/>
  <c r="S4" i="5"/>
  <c r="Y4" i="5" s="1"/>
  <c r="P13" i="5"/>
  <c r="R5" i="5"/>
  <c r="W5" i="5" s="1"/>
  <c r="AC5" i="5" s="1"/>
  <c r="P6" i="5"/>
  <c r="O6" i="5"/>
  <c r="Y6" i="4"/>
  <c r="AE6" i="4" s="1"/>
  <c r="Z6" i="4"/>
  <c r="AF6" i="4" s="1"/>
  <c r="AA6" i="4"/>
  <c r="AG6" i="4" s="1"/>
  <c r="X6" i="4"/>
  <c r="AD6" i="4" s="1"/>
  <c r="W6" i="4"/>
  <c r="AC6" i="4" s="1"/>
  <c r="U4" i="4"/>
  <c r="R10" i="4" s="1"/>
  <c r="K2" i="6"/>
  <c r="P2" i="6" s="1"/>
  <c r="J2" i="6"/>
  <c r="O2" i="6" s="1"/>
  <c r="I2" i="6"/>
  <c r="N2" i="6" s="1"/>
  <c r="H2" i="6"/>
  <c r="M2" i="6" s="1"/>
  <c r="G2" i="6"/>
  <c r="L2" i="6" s="1"/>
  <c r="W2" i="5"/>
  <c r="AC2" i="5" s="1"/>
  <c r="AH2" i="5" s="1"/>
  <c r="K2" i="5"/>
  <c r="Q2" i="5" s="1"/>
  <c r="V2" i="5" s="1"/>
  <c r="AB2" i="5" s="1"/>
  <c r="AG2" i="5" s="1"/>
  <c r="J2" i="5"/>
  <c r="P2" i="5" s="1"/>
  <c r="U2" i="5" s="1"/>
  <c r="AA2" i="5" s="1"/>
  <c r="AF2" i="5" s="1"/>
  <c r="I2" i="5"/>
  <c r="O2" i="5" s="1"/>
  <c r="T2" i="5" s="1"/>
  <c r="Z2" i="5" s="1"/>
  <c r="AE2" i="5" s="1"/>
  <c r="H2" i="5"/>
  <c r="N2" i="5" s="1"/>
  <c r="S2" i="5" s="1"/>
  <c r="Y2" i="5" s="1"/>
  <c r="AD2" i="5" s="1"/>
  <c r="I44" i="5"/>
  <c r="G45" i="5"/>
  <c r="E45" i="5"/>
  <c r="E44" i="5"/>
  <c r="C44" i="5"/>
  <c r="AA1" i="4"/>
  <c r="AG1" i="4" s="1"/>
  <c r="AL1" i="4" s="1"/>
  <c r="Q13" i="5" l="1"/>
  <c r="S7" i="5"/>
  <c r="Y7" i="5" s="1"/>
  <c r="U7" i="5"/>
  <c r="AA7" i="5" s="1"/>
  <c r="W7" i="5"/>
  <c r="AC7" i="5" s="1"/>
  <c r="T7" i="5"/>
  <c r="Z7" i="5" s="1"/>
  <c r="V7" i="5"/>
  <c r="AB7" i="5" s="1"/>
  <c r="AC8" i="5"/>
  <c r="S8" i="5"/>
  <c r="Y8" i="5" s="1"/>
  <c r="AB8" i="5"/>
  <c r="U8" i="5"/>
  <c r="AA8" i="5" s="1"/>
  <c r="T8" i="5"/>
  <c r="Z8" i="5" s="1"/>
  <c r="D46" i="27"/>
  <c r="D36" i="27"/>
  <c r="D25" i="27"/>
  <c r="D16" i="27"/>
  <c r="F25" i="27"/>
  <c r="F46" i="27"/>
  <c r="F16" i="27"/>
  <c r="F36" i="27"/>
  <c r="E46" i="27"/>
  <c r="E16" i="27"/>
  <c r="E36" i="27"/>
  <c r="E25" i="27"/>
  <c r="C36" i="27"/>
  <c r="C25" i="27"/>
  <c r="C16" i="27"/>
  <c r="C46" i="27"/>
  <c r="T10" i="4"/>
  <c r="N12" i="5"/>
  <c r="P12" i="5" s="1"/>
  <c r="W5" i="4"/>
  <c r="AC5" i="4" s="1"/>
  <c r="X5" i="4"/>
  <c r="AD5" i="4" s="1"/>
  <c r="AA5" i="4"/>
  <c r="AG5" i="4" s="1"/>
  <c r="Y5" i="4"/>
  <c r="AE5" i="4" s="1"/>
  <c r="T14" i="4"/>
  <c r="V2" i="4"/>
  <c r="AA2" i="4" s="1"/>
  <c r="AG2" i="4" s="1"/>
  <c r="AL2" i="4" s="1"/>
  <c r="AF19" i="4"/>
  <c r="AM19" i="4" s="1"/>
  <c r="X7" i="4"/>
  <c r="AD7" i="4" s="1"/>
  <c r="W7" i="4"/>
  <c r="AC7" i="4" s="1"/>
  <c r="Y7" i="4"/>
  <c r="AE7" i="4" s="1"/>
  <c r="AA7" i="4"/>
  <c r="AG7" i="4" s="1"/>
  <c r="S1" i="4"/>
  <c r="X1" i="4" s="1"/>
  <c r="AD1" i="4" s="1"/>
  <c r="AI1" i="4" s="1"/>
  <c r="T1" i="4"/>
  <c r="Y1" i="4" s="1"/>
  <c r="AE1" i="4" s="1"/>
  <c r="AJ1" i="4" s="1"/>
  <c r="U1" i="4"/>
  <c r="Z1" i="4" s="1"/>
  <c r="AF1" i="4" s="1"/>
  <c r="AK1" i="4" s="1"/>
  <c r="R1" i="4"/>
  <c r="W1" i="4" s="1"/>
  <c r="AC1" i="4" s="1"/>
  <c r="AH1" i="4" s="1"/>
  <c r="O2" i="4"/>
  <c r="N2" i="4"/>
  <c r="M2" i="4"/>
  <c r="L2" i="4"/>
  <c r="W4" i="4" l="1"/>
  <c r="AC4" i="4" s="1"/>
  <c r="AA4" i="4"/>
  <c r="AG4" i="4" s="1"/>
  <c r="X4" i="4"/>
  <c r="AD4" i="4" s="1"/>
  <c r="Z4" i="4"/>
  <c r="AF4" i="4" s="1"/>
  <c r="S6" i="5"/>
  <c r="Y6" i="5" s="1"/>
  <c r="Y9" i="5" s="1"/>
  <c r="T6" i="5"/>
  <c r="Z6" i="5" s="1"/>
  <c r="V6" i="5"/>
  <c r="AB6" i="5" s="1"/>
  <c r="Y4" i="4"/>
  <c r="AE4" i="4" s="1"/>
  <c r="U6" i="5"/>
  <c r="W6" i="5"/>
  <c r="T2" i="4"/>
  <c r="Y2" i="4" s="1"/>
  <c r="AE2" i="4" s="1"/>
  <c r="AJ2" i="4" s="1"/>
  <c r="AD19" i="4"/>
  <c r="AK19" i="4" s="1"/>
  <c r="U2" i="4"/>
  <c r="Z2" i="4" s="1"/>
  <c r="AF2" i="4" s="1"/>
  <c r="AK2" i="4" s="1"/>
  <c r="AE19" i="4"/>
  <c r="AL19" i="4" s="1"/>
  <c r="R2" i="4"/>
  <c r="W2" i="4" s="1"/>
  <c r="AC2" i="4" s="1"/>
  <c r="AH2" i="4" s="1"/>
  <c r="AB19" i="4"/>
  <c r="AI19" i="4" s="1"/>
  <c r="S2" i="4"/>
  <c r="X2" i="4" s="1"/>
  <c r="AD2" i="4" s="1"/>
  <c r="AI2" i="4" s="1"/>
  <c r="AC19" i="4"/>
  <c r="AJ19" i="4" s="1"/>
  <c r="Y8" i="4" l="1"/>
  <c r="AE8" i="4" s="1"/>
  <c r="AE9" i="4" s="1"/>
  <c r="X8" i="4"/>
  <c r="AD8" i="4" s="1"/>
  <c r="AD9" i="4" s="1"/>
  <c r="W8" i="4"/>
  <c r="AC8" i="4" s="1"/>
  <c r="AC9" i="4" s="1"/>
  <c r="Z8" i="4"/>
  <c r="AF8" i="4" s="1"/>
  <c r="AF9" i="4" s="1"/>
  <c r="AA8" i="4"/>
  <c r="AG8" i="4" s="1"/>
  <c r="AG9" i="4" s="1"/>
  <c r="Z9" i="5"/>
  <c r="AC6" i="5"/>
  <c r="AA6" i="5"/>
  <c r="AB9" i="5"/>
  <c r="AC11" i="4" l="1"/>
  <c r="AE11" i="4" s="1"/>
  <c r="AH9" i="4" s="1"/>
  <c r="AA9" i="5"/>
  <c r="AC9" i="5"/>
  <c r="Z11" i="5" l="1"/>
  <c r="AB11" i="5" s="1"/>
  <c r="AD4" i="5" s="1"/>
  <c r="B5" i="27"/>
  <c r="AI5" i="4"/>
  <c r="AL7" i="4"/>
  <c r="AK6" i="4"/>
  <c r="AH5" i="4"/>
  <c r="AK7" i="4"/>
  <c r="AJ7" i="4"/>
  <c r="AK9" i="4"/>
  <c r="AJ5" i="4"/>
  <c r="AI8" i="4"/>
  <c r="AI4" i="4"/>
  <c r="AL6" i="4"/>
  <c r="AJ9" i="4"/>
  <c r="AI6" i="4"/>
  <c r="AJ6" i="4"/>
  <c r="AI7" i="4"/>
  <c r="AL9" i="4"/>
  <c r="AL5" i="4"/>
  <c r="AL4" i="4"/>
  <c r="AK8" i="4"/>
  <c r="AH8" i="4"/>
  <c r="AH6" i="4"/>
  <c r="AH4" i="4"/>
  <c r="AI9" i="4"/>
  <c r="AK4" i="4"/>
  <c r="AJ4" i="4"/>
  <c r="AK5" i="4"/>
  <c r="AH7" i="4"/>
  <c r="AL8" i="4"/>
  <c r="AJ8" i="4"/>
  <c r="D5" i="27" l="1"/>
  <c r="B34" i="27"/>
  <c r="B44" i="27"/>
  <c r="B23" i="27"/>
  <c r="B14" i="27"/>
  <c r="E5" i="27"/>
  <c r="C5" i="27"/>
  <c r="F5" i="27"/>
  <c r="AF5" i="5"/>
  <c r="AD7" i="5"/>
  <c r="AH7" i="5"/>
  <c r="AG8" i="5"/>
  <c r="AG4" i="5"/>
  <c r="AG5" i="5"/>
  <c r="AE7" i="5"/>
  <c r="AD8" i="5"/>
  <c r="AH8" i="5"/>
  <c r="AH4" i="5"/>
  <c r="AD5" i="5"/>
  <c r="AH5" i="5"/>
  <c r="AF7" i="5"/>
  <c r="AE8" i="5"/>
  <c r="AE4" i="5"/>
  <c r="AE5" i="5"/>
  <c r="AG7" i="5"/>
  <c r="AF8" i="5"/>
  <c r="AF4" i="5"/>
  <c r="AD6" i="5"/>
  <c r="AE6" i="5"/>
  <c r="AG6" i="5"/>
  <c r="AF6" i="5"/>
  <c r="AH6" i="5"/>
  <c r="AD9" i="5" l="1"/>
  <c r="D23" i="27"/>
  <c r="D44" i="27"/>
  <c r="D14" i="27"/>
  <c r="D34" i="27"/>
  <c r="F34" i="27"/>
  <c r="F44" i="27"/>
  <c r="F14" i="27"/>
  <c r="F23" i="27"/>
  <c r="E34" i="27"/>
  <c r="E44" i="27"/>
  <c r="E23" i="27"/>
  <c r="E14" i="27"/>
  <c r="C44" i="27"/>
  <c r="C34" i="27"/>
  <c r="C23" i="27"/>
  <c r="C14" i="27"/>
  <c r="AG9" i="5"/>
  <c r="AE9" i="5"/>
  <c r="AH9" i="5"/>
  <c r="F6" i="27" s="1"/>
  <c r="AF9" i="5"/>
  <c r="F45" i="27" l="1"/>
  <c r="F15" i="27"/>
  <c r="F19" i="27" s="1"/>
  <c r="F24" i="27"/>
  <c r="F28" i="27" s="1"/>
  <c r="F35" i="27"/>
  <c r="F40" i="27" s="1"/>
  <c r="F50" i="27"/>
  <c r="B6" i="27"/>
  <c r="D6" i="27"/>
  <c r="E6" i="27"/>
  <c r="C6" i="27"/>
  <c r="D35" i="27" l="1"/>
  <c r="D40" i="27" s="1"/>
  <c r="D24" i="27"/>
  <c r="D28" i="27" s="1"/>
  <c r="D45" i="27"/>
  <c r="D50" i="27" s="1"/>
  <c r="D15" i="27"/>
  <c r="D19" i="27" s="1"/>
  <c r="E35" i="27"/>
  <c r="E40" i="27" s="1"/>
  <c r="E45" i="27"/>
  <c r="E50" i="27" s="1"/>
  <c r="E24" i="27"/>
  <c r="E28" i="27" s="1"/>
  <c r="E15" i="27"/>
  <c r="E19" i="27" s="1"/>
  <c r="C24" i="27"/>
  <c r="C28" i="27" s="1"/>
  <c r="C45" i="27"/>
  <c r="C50" i="27" s="1"/>
  <c r="C35" i="27"/>
  <c r="C40" i="27" s="1"/>
  <c r="C15" i="27"/>
  <c r="C19" i="27" s="1"/>
  <c r="B45" i="27"/>
  <c r="B50" i="27" s="1"/>
  <c r="B15" i="27"/>
  <c r="B19" i="27" s="1"/>
  <c r="B35" i="27"/>
  <c r="B40" i="27" s="1"/>
  <c r="B24" i="27"/>
  <c r="B28" i="27" s="1"/>
</calcChain>
</file>

<file path=xl/comments1.xml><?xml version="1.0" encoding="utf-8"?>
<comments xmlns="http://schemas.openxmlformats.org/spreadsheetml/2006/main">
  <authors>
    <author>Gitte Lemming</author>
  </authors>
  <commentList>
    <comment ref="N13" authorId="0">
      <text>
        <r>
          <rPr>
            <b/>
            <sz val="9"/>
            <color indexed="81"/>
            <rFont val="Tahoma"/>
            <family val="2"/>
          </rPr>
          <t>Rettes til 15, hvis kriteriet opdeles i 3 underkriterier</t>
        </r>
      </text>
    </comment>
    <comment ref="O13" authorId="0">
      <text>
        <r>
          <rPr>
            <b/>
            <sz val="9"/>
            <color indexed="81"/>
            <rFont val="Tahoma"/>
            <family val="2"/>
          </rPr>
          <t>Rettes til 3, hvis kriteriet opdeles i 3 underkriterier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4" authorId="0">
      <text>
        <r>
          <rPr>
            <b/>
            <sz val="9"/>
            <color indexed="81"/>
            <rFont val="Tahoma"/>
            <family val="2"/>
          </rPr>
          <t xml:space="preserve">Rettes til 10, hvis begge underkriterier inkluderes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0">
      <text>
        <r>
          <rPr>
            <b/>
            <sz val="9"/>
            <color indexed="81"/>
            <rFont val="Tahoma"/>
            <family val="2"/>
          </rPr>
          <t xml:space="preserve">Rettes til 2, hvis begge underkriterier inkluderes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<sst xmlns="http://schemas.openxmlformats.org/spreadsheetml/2006/main" count="709" uniqueCount="321">
  <si>
    <t>1. ORDENS KRITERIUM: MILJØ</t>
  </si>
  <si>
    <t>2. ORDENS KRITERIUM</t>
  </si>
  <si>
    <t>3. ORDENS KRITERIUM</t>
  </si>
  <si>
    <t>Emissioner til luft og vand</t>
  </si>
  <si>
    <t>Drivhusgasudledning</t>
  </si>
  <si>
    <t>Fotokemisk ozondannelse (smog)</t>
  </si>
  <si>
    <t>Forsuring</t>
  </si>
  <si>
    <t>Eutrofiering</t>
  </si>
  <si>
    <t>Ressourceforbrug</t>
  </si>
  <si>
    <t>Energiressourcer</t>
  </si>
  <si>
    <t>Råolie</t>
  </si>
  <si>
    <t>Naturgas</t>
  </si>
  <si>
    <t>Uran</t>
  </si>
  <si>
    <t>Stenkul</t>
  </si>
  <si>
    <t>Brunkul</t>
  </si>
  <si>
    <t>Aluminium</t>
  </si>
  <si>
    <t>Jern</t>
  </si>
  <si>
    <t>Nikkel</t>
  </si>
  <si>
    <t>Krom</t>
  </si>
  <si>
    <t>Kobber</t>
  </si>
  <si>
    <t>Mangan</t>
  </si>
  <si>
    <t>Molybdæn</t>
  </si>
  <si>
    <t>Metaller</t>
  </si>
  <si>
    <t>Mineralske ressourcer</t>
  </si>
  <si>
    <t>Jordkvalitet efter oprensning</t>
  </si>
  <si>
    <t>Enhed</t>
  </si>
  <si>
    <t>PE</t>
  </si>
  <si>
    <t>PR</t>
  </si>
  <si>
    <t>Opgørelsesmetode</t>
  </si>
  <si>
    <t>Livscyklusvurdering (RemS)</t>
  </si>
  <si>
    <t>Økotoksicitet</t>
  </si>
  <si>
    <t>Affald</t>
  </si>
  <si>
    <t>-</t>
  </si>
  <si>
    <t>Værdi</t>
  </si>
  <si>
    <t>Termisk oprensning (damp, ledningsevne, modstandsopvarmning, radiobølger)</t>
  </si>
  <si>
    <t>Soil mixing med nulvalent jern</t>
  </si>
  <si>
    <t>Fysiske metoder</t>
  </si>
  <si>
    <t>Kemiske metoder</t>
  </si>
  <si>
    <t>Biologiske metoder</t>
  </si>
  <si>
    <t>1. ORDENS KRITERIUM: SAMFUND</t>
  </si>
  <si>
    <t>Gener for beboere/naboer</t>
  </si>
  <si>
    <t>Tidsramme for afværge</t>
  </si>
  <si>
    <t>År</t>
  </si>
  <si>
    <t>Grad af gener - afværge</t>
  </si>
  <si>
    <t xml:space="preserve">Under afværge </t>
  </si>
  <si>
    <t>Efter afværge</t>
  </si>
  <si>
    <t>Sundhedseffekter grundet afværge</t>
  </si>
  <si>
    <t>Arbejdsmiljø for afværgeaktiviteter</t>
  </si>
  <si>
    <t>På lokalitet</t>
  </si>
  <si>
    <t>Off-site</t>
  </si>
  <si>
    <t>Transport</t>
  </si>
  <si>
    <t>Kultur og omdømme</t>
  </si>
  <si>
    <t>Påvirkning af landskabstyper/kulturminder</t>
  </si>
  <si>
    <t>Påvirkning af renommé af område</t>
  </si>
  <si>
    <t>Skala 1-5</t>
  </si>
  <si>
    <t>Afværgeomkostninger</t>
  </si>
  <si>
    <t>Teknisk usikkerhed</t>
  </si>
  <si>
    <t>Projektspecifik opgørelse, nutidsværdi</t>
  </si>
  <si>
    <t>Miljø</t>
  </si>
  <si>
    <t>Samfund</t>
  </si>
  <si>
    <t>Økonomi</t>
  </si>
  <si>
    <t>Effekt</t>
  </si>
  <si>
    <t>Tid</t>
  </si>
  <si>
    <t>Vægtet sum ( 4 krit)</t>
  </si>
  <si>
    <t>Vægt 4 krit</t>
  </si>
  <si>
    <t>Vægt 5 krit</t>
  </si>
  <si>
    <t>Bemærkning</t>
  </si>
  <si>
    <t>Jo højere jo mere negativt</t>
  </si>
  <si>
    <t>Jo højere jo dyrere</t>
  </si>
  <si>
    <t>Jo højere mindre effekt</t>
  </si>
  <si>
    <t>Jo højere jo mere tidskrævende</t>
  </si>
  <si>
    <t>1. ORDENS KRITERIUM: ØKONOMI</t>
  </si>
  <si>
    <t>Vægtet sum ( 5krit)</t>
  </si>
  <si>
    <t>1. ORDENS KRITERIUM: EFFEKT</t>
  </si>
  <si>
    <t>Generel info</t>
  </si>
  <si>
    <t>Case</t>
  </si>
  <si>
    <t>A1</t>
  </si>
  <si>
    <t>A2</t>
  </si>
  <si>
    <t>A3</t>
  </si>
  <si>
    <t>A4</t>
  </si>
  <si>
    <t>A5</t>
  </si>
  <si>
    <t>Livscyklusvurdering (RemS)/Projektspecifik opgørelse og forsyningshorisont</t>
  </si>
  <si>
    <t>Emissioner til luft og vand (PE total)</t>
  </si>
  <si>
    <t>Økotoksicitet (PE total)</t>
  </si>
  <si>
    <t>Affald (kg total)</t>
  </si>
  <si>
    <t>Vægt</t>
  </si>
  <si>
    <t>Vægtet score</t>
  </si>
  <si>
    <t>Delsum</t>
  </si>
  <si>
    <t>Biogeokemisk påvirkning af oprenset jord/grundvand</t>
  </si>
  <si>
    <t>Påvirkning af terrestrisk miljø på oprenset lokalitet</t>
  </si>
  <si>
    <t>A) Biogeokemisk påvirkning af oprenset jord/grundvand</t>
  </si>
  <si>
    <t>Vurdér afværgeteknologiernes biogeokemiske påvirkning (ændring af pH, redoxforhold, vandindhold, organisk indhold) af jorden/grundvandet der renses op  grundet fx kemikalietilsætning og temperaturændring .</t>
  </si>
  <si>
    <t>Påvirkningerne skyldes alene de indgreb, der følger af afværgen. Forureningens påvirkning i sig selv skal ikke inkluderes i vurderingen</t>
  </si>
  <si>
    <t>B) Påvirkning af terrestrisk miljø på oprenset lokalitet</t>
  </si>
  <si>
    <t>Påvirkninger skyldes afledte effekter i jordmiljøet i de øverste jordlag (ca. ½ meter) som fx udtørring, kemisk påvirkning eller bortgravning af jord</t>
  </si>
  <si>
    <t xml:space="preserve">Vurdér afværgeteknologiens negative påvirkning af det terrestriske miljø på og i umiddelbar nærhed af den forurenede grund. Med det terrestriske miljø menes land- og jordlevende planter og dyr, </t>
  </si>
  <si>
    <t xml:space="preserve">herunder fx regnorme, mus, svampe, græs, urter, buske, træer. </t>
  </si>
  <si>
    <t>(Se forklaring nedenfor)</t>
  </si>
  <si>
    <t>1 - Ingen nævneværdig negativ påvirkning</t>
  </si>
  <si>
    <t>2 - Lille negativ påvirkning</t>
  </si>
  <si>
    <t>3 - Moderat negativ påvirkning</t>
  </si>
  <si>
    <t>4 - Stor negativ påvirkning</t>
  </si>
  <si>
    <t>5 - Meget stor  negativpåvirkning</t>
  </si>
  <si>
    <t>A og B vurderes på følgende skala: Der kan tages udgangspunkt i ekspertpanelets gennemsnitlige vurderinger i tabellen herunder</t>
  </si>
  <si>
    <t>Teknik</t>
  </si>
  <si>
    <t>Oppumpning og on-site behandling i aktivt kulfilter (Pump and treat)</t>
  </si>
  <si>
    <t>Afgravning og off-site behandling (mileudlægning)</t>
  </si>
  <si>
    <t>Vakuumventilation (soil vapor extraction) eller 2-fase ekstraktion (dual phase extraction)</t>
  </si>
  <si>
    <t>In situ basisk hydrolyse ved tilsætning af natriumhydroxid og on-site eller off-site vandrensning</t>
  </si>
  <si>
    <t>In situ kemisk oxidation (generel vurdering)</t>
  </si>
  <si>
    <t xml:space="preserve">Permeabel reaktiv væg med nulvalent jern </t>
  </si>
  <si>
    <t>Stimuleret biologisk nedbrydning (bioaugmentation og evt. substrat- og næringsstoftilsætning)</t>
  </si>
  <si>
    <t>Moniteret naturlig nedbrydning</t>
  </si>
  <si>
    <t>Phytooprensning</t>
  </si>
  <si>
    <t>Gennemsnit</t>
  </si>
  <si>
    <t>Forceret udvaskning med overfladeaktive stoffer (Surfactant flushing)</t>
  </si>
  <si>
    <r>
      <t>Indeslutning (fx med stålspuns eller slurrywall)</t>
    </r>
    <r>
      <rPr>
        <sz val="9"/>
        <color rgb="FFFF0000"/>
        <rFont val="Calibri"/>
        <family val="2"/>
        <scheme val="minor"/>
      </rPr>
      <t xml:space="preserve"> </t>
    </r>
  </si>
  <si>
    <t>Specifikke vurderinger for forskellige ISCO metoder:</t>
  </si>
  <si>
    <t>a) In situ kemisk oxidation (Permanganat)</t>
  </si>
  <si>
    <t>b) In situ kemisk oxidation (Persulfat)</t>
  </si>
  <si>
    <t>c) In situ kemisk oxidation (Fenton's)</t>
  </si>
  <si>
    <t>d) In situ kemisk oxidation (Ozon)</t>
  </si>
  <si>
    <t>e) In situ kemisk oxidation (S-ISCO: Surfactant + persulfat + hydrogenperoxid + katalysator tilsættes)</t>
  </si>
  <si>
    <t>Standard-afvigelse</t>
  </si>
  <si>
    <t>Ekspertpanelets gennemsnitlige vurderinger samt standardafvigelse</t>
  </si>
  <si>
    <t>Skala 1-5 (se forklaring nedenfor)</t>
  </si>
  <si>
    <t>Gener for beboere/naboer; Påvirkning af arealanvendelse; Arbejdsmiljø for afværgeaktiviteter</t>
  </si>
  <si>
    <t>Vurdér afværgeteknologiernes niveau af gener for beboere/naboer/nabolag til grunden der renses op mens afværgen står på (støj, vibrationer, støv, tung trafik, fysiske gener og æstetisk gener grundet installationer)</t>
  </si>
  <si>
    <t xml:space="preserve">Teknikkerne holdes op imod hinanden udelukkende i forhold til graden af gener. Tidsforbruget til den enkelte afværgemetode skal ikke tages i regning. </t>
  </si>
  <si>
    <t>A) Under afværge</t>
  </si>
  <si>
    <t>B) Efter afværge</t>
  </si>
  <si>
    <t>Vurdér graden af potentielle arbejdsmiljøpåvirkninger for arbejdere på lokaliteten under afværge. Der ses på den samlede potentielle arbejdsmiljørisici forbundet med etablering, drift og monitering af afværgeanlæg.</t>
  </si>
  <si>
    <t>For teknikker med off-site behandling/og eller transport af jord inkluderes arbejdsmiljøpåvirkninger på lokalitet såvel som off-site</t>
  </si>
  <si>
    <t>SKALA TIL VURDERINGER</t>
  </si>
  <si>
    <t>PÅVIRKNING AF AREALANVENDELSE (RESTRIKTIONER)</t>
  </si>
  <si>
    <t>ARBEJDSMILJØ FOR AFVÆRGEAKTIVITETER</t>
  </si>
  <si>
    <t>GENER FOR BEBOERE/NABOER</t>
  </si>
  <si>
    <t>Påvirkning af arealanvendelse</t>
  </si>
  <si>
    <t>Sundhedseffekter</t>
  </si>
  <si>
    <t>Arbejdsmiljø</t>
  </si>
  <si>
    <t>Vurdér den tekniske usikkerhed for hver af afværgeteknologierne. Med teknisk usikkerhed menes usikkerhed på afværgemetodens effekt og forløb.</t>
  </si>
  <si>
    <t>Den tekniske usikkerhed kan evt vurderes på følgende skala: Der kan tages udgangspunkt i ekspertpanelets gennemsnitlige vurderinger i tabellen herunder</t>
  </si>
  <si>
    <t>PÅVIRKNING AF LANDSKABSTYPER/KULTURMINDER</t>
  </si>
  <si>
    <t xml:space="preserve">Vurdér graden af afværgeteknologiernes negative  påvirkninger af kulturminder og/eller landskabstyper </t>
  </si>
  <si>
    <t>Skala til vurderinger</t>
  </si>
  <si>
    <t>De ovenstående påvirkningser vurderes på følgende skala</t>
  </si>
  <si>
    <t>De ovenstående påvirkninger vurderes på følgende skala: Der kan tages udgangspunkt i ekspertpanelets gennemsnitlige vurderinger i tabellen herunder</t>
  </si>
  <si>
    <t>PÅVIRKNING AF LOKALOMRÅDETS RENOMMÉ</t>
  </si>
  <si>
    <t>3 - Moderat positiv påvirkning</t>
  </si>
  <si>
    <t>5 - Ingen nævneværdig positiv påvirkning</t>
  </si>
  <si>
    <t>1 - Meget stor positiv påvirkning</t>
  </si>
  <si>
    <t>2 - Stor positiv påvirkning</t>
  </si>
  <si>
    <t>4 - Lille positiv påvirkning</t>
  </si>
  <si>
    <t xml:space="preserve">Vurdér graden af afværgeteknologiernes positive påvirkninger af lokalområdets renommé i forhold til den nuværende situation som følge af behandlingen. </t>
  </si>
  <si>
    <t>LCA INPUT</t>
  </si>
  <si>
    <t>Sum</t>
  </si>
  <si>
    <t>Palladium</t>
  </si>
  <si>
    <t>sum</t>
  </si>
  <si>
    <t>Score (0-1)</t>
  </si>
  <si>
    <t>Ressourcer (PR total)</t>
  </si>
  <si>
    <t>Normalisering</t>
  </si>
  <si>
    <t>Score = 1</t>
  </si>
  <si>
    <t>Score = 0</t>
  </si>
  <si>
    <t>hældning</t>
  </si>
  <si>
    <r>
      <t>1 - Ingen nævneværdig usikkerhed</t>
    </r>
    <r>
      <rPr>
        <sz val="9"/>
        <rFont val="Calibri"/>
        <family val="2"/>
        <scheme val="minor"/>
      </rPr>
      <t xml:space="preserve"> </t>
    </r>
    <r>
      <rPr>
        <sz val="9"/>
        <rFont val="Calibri"/>
        <family val="2"/>
      </rPr>
      <t>→</t>
    </r>
    <r>
      <rPr>
        <sz val="9"/>
        <color theme="5" tint="-0.249977111117893"/>
        <rFont val="Calibri"/>
        <family val="2"/>
        <scheme val="minor"/>
      </rPr>
      <t xml:space="preserve"> 0-10 % ekstra omkostninger</t>
    </r>
  </si>
  <si>
    <r>
      <t>2 - Lille usikkerhed</t>
    </r>
    <r>
      <rPr>
        <sz val="9"/>
        <rFont val="Calibri"/>
        <family val="2"/>
        <scheme val="minor"/>
      </rPr>
      <t xml:space="preserve"> →</t>
    </r>
    <r>
      <rPr>
        <sz val="9"/>
        <color theme="5" tint="-0.249977111117893"/>
        <rFont val="Calibri"/>
        <family val="2"/>
        <scheme val="minor"/>
      </rPr>
      <t xml:space="preserve"> 10-20 % ekstra omkostninger</t>
    </r>
  </si>
  <si>
    <r>
      <t xml:space="preserve">3 - Moderat usikkerhed → </t>
    </r>
    <r>
      <rPr>
        <sz val="9"/>
        <color theme="5" tint="-0.249977111117893"/>
        <rFont val="Calibri"/>
        <family val="2"/>
        <scheme val="minor"/>
      </rPr>
      <t>20-30 % ekstra omkostninger</t>
    </r>
  </si>
  <si>
    <r>
      <t>4 - Stor usikkerhed</t>
    </r>
    <r>
      <rPr>
        <sz val="9"/>
        <rFont val="Calibri"/>
        <family val="2"/>
        <scheme val="minor"/>
      </rPr>
      <t xml:space="preserve"> →</t>
    </r>
    <r>
      <rPr>
        <sz val="9"/>
        <color theme="5" tint="-0.249977111117893"/>
        <rFont val="Calibri"/>
        <family val="2"/>
        <scheme val="minor"/>
      </rPr>
      <t xml:space="preserve"> 30-40 % ekstra omkostninger</t>
    </r>
  </si>
  <si>
    <r>
      <t xml:space="preserve">5 - Meget stor usikkerhed → </t>
    </r>
    <r>
      <rPr>
        <sz val="9"/>
        <color theme="5" tint="-0.249977111117893"/>
        <rFont val="Calibri"/>
        <family val="2"/>
        <scheme val="minor"/>
      </rPr>
      <t>40-50 % ekstra omkostninger</t>
    </r>
  </si>
  <si>
    <t>1. ORDENS KRITERIUM: TID</t>
  </si>
  <si>
    <t>Tidsforbrug (år)</t>
  </si>
  <si>
    <t>Vægtet score,  5 hovedkriterier</t>
  </si>
  <si>
    <t>Årlig udgift - diskonteret</t>
  </si>
  <si>
    <t>Diskonteringsrate</t>
  </si>
  <si>
    <t>Årlige udgifter (Kr)</t>
  </si>
  <si>
    <t>Årlig total udgift</t>
  </si>
  <si>
    <t>Totale udgifter (Mio. Kr.)</t>
  </si>
  <si>
    <t xml:space="preserve">Totale udgifter - diskonteret </t>
  </si>
  <si>
    <t xml:space="preserve">Totale udgifter - ej diskonteret </t>
  </si>
  <si>
    <t>1-værdi</t>
  </si>
  <si>
    <t>Den tekniske usikker omregnes til en procentvis ekstra omkostning.</t>
  </si>
  <si>
    <t>Global opvarmning</t>
  </si>
  <si>
    <t>Fotokemisk ozondannelse</t>
  </si>
  <si>
    <t>Humantoksicitet (non cancer)</t>
  </si>
  <si>
    <t>Humantoksicitet (cancer)</t>
  </si>
  <si>
    <t>Kul</t>
  </si>
  <si>
    <t>Olie</t>
  </si>
  <si>
    <t>Platin</t>
  </si>
  <si>
    <t>Score=0</t>
  </si>
  <si>
    <t>Score=1</t>
  </si>
  <si>
    <t>hældning (a)</t>
  </si>
  <si>
    <t>Sand og grus, kvalitet</t>
  </si>
  <si>
    <t>Modenhed af teknik</t>
  </si>
  <si>
    <t xml:space="preserve">Vurdér modenheden for hver af afværgeteknologierne. Er teknikken klar til implementering eller kræver det flere forundersøgelser såsom treatability tests og pilotforsøg? </t>
  </si>
  <si>
    <r>
      <t xml:space="preserve">1 -Meget stor modenhed </t>
    </r>
    <r>
      <rPr>
        <sz val="9"/>
        <rFont val="Calibri"/>
        <family val="2"/>
      </rPr>
      <t>→</t>
    </r>
    <r>
      <rPr>
        <sz val="9"/>
        <color theme="5" tint="-0.249977111117893"/>
        <rFont val="Calibri"/>
        <family val="2"/>
        <scheme val="minor"/>
      </rPr>
      <t xml:space="preserve"> Klar til igangsætning - 0% ekstra omkostninger</t>
    </r>
  </si>
  <si>
    <r>
      <t xml:space="preserve">5 - Meget lav modenhed → </t>
    </r>
    <r>
      <rPr>
        <sz val="9"/>
        <color theme="5" tint="-0.249977111117893"/>
        <rFont val="Calibri"/>
        <family val="2"/>
        <scheme val="minor"/>
      </rPr>
      <t>20 % ekstra omkostninger</t>
    </r>
  </si>
  <si>
    <r>
      <t>4 - Lav usikkerhed</t>
    </r>
    <r>
      <rPr>
        <sz val="9"/>
        <rFont val="Calibri"/>
        <family val="2"/>
        <scheme val="minor"/>
      </rPr>
      <t xml:space="preserve"> →</t>
    </r>
    <r>
      <rPr>
        <sz val="9"/>
        <color theme="5" tint="-0.249977111117893"/>
        <rFont val="Calibri"/>
        <family val="2"/>
        <scheme val="minor"/>
      </rPr>
      <t xml:space="preserve"> 15 % ekstra omkostninger</t>
    </r>
  </si>
  <si>
    <r>
      <t>2 -Stor modenhed</t>
    </r>
    <r>
      <rPr>
        <sz val="9"/>
        <rFont val="Calibri"/>
        <family val="2"/>
        <scheme val="minor"/>
      </rPr>
      <t xml:space="preserve"> →</t>
    </r>
    <r>
      <rPr>
        <sz val="9"/>
        <color theme="5" tint="-0.249977111117893"/>
        <rFont val="Calibri"/>
        <family val="2"/>
        <scheme val="minor"/>
      </rPr>
      <t xml:space="preserve"> 5 % ekstra omkostninger</t>
    </r>
  </si>
  <si>
    <r>
      <t xml:space="preserve">3 - Middel modenhed → </t>
    </r>
    <r>
      <rPr>
        <sz val="9"/>
        <color theme="5" tint="-0.249977111117893"/>
        <rFont val="Calibri"/>
        <family val="2"/>
        <scheme val="minor"/>
      </rPr>
      <t>10 % ekstra omkostninger</t>
    </r>
  </si>
  <si>
    <t>Modenhed af teknik skala 1-5</t>
  </si>
  <si>
    <t>Sum omkostninger inkl teknisk usikkerhed og modenhed af teknik</t>
  </si>
  <si>
    <t>År 0-35</t>
  </si>
  <si>
    <t>År 36-70</t>
  </si>
  <si>
    <t>Fotokemisk ozon</t>
  </si>
  <si>
    <t>Næringssaltbelastning</t>
  </si>
  <si>
    <t>Persistent toksicitet</t>
  </si>
  <si>
    <t>Human toksicitet</t>
  </si>
  <si>
    <t>Fast affald</t>
  </si>
  <si>
    <t>Farligt affald</t>
  </si>
  <si>
    <t>Radioaktivt affald</t>
  </si>
  <si>
    <t>Slagge/aske</t>
  </si>
  <si>
    <t>Input fra Livscyklusvudering i SImaPro med EDIP2003 + Usetox</t>
  </si>
  <si>
    <t>Indikator (PE)</t>
  </si>
  <si>
    <t xml:space="preserve">Kobber </t>
  </si>
  <si>
    <t>Sand/grus</t>
  </si>
  <si>
    <t>Værdierne kopieres fra RemS, ark 5, kolonne CC ud for de relevante teknikker</t>
  </si>
  <si>
    <t>Lokal jordkvalitet (sum)</t>
  </si>
  <si>
    <t>Input fra Livscyklusvudering i SimaPro - RESSOURCEFORBRUG (EDIP97)</t>
  </si>
  <si>
    <t>Input fra Livscyklusvudering i RemS - MILJØPÅVIRKNINGER (EDIP97)</t>
  </si>
  <si>
    <t>Input fra Livscyklusvudering i RemS - RESSOURCEFORBRUG (EDI97)</t>
  </si>
  <si>
    <t>Humantoksicitet</t>
  </si>
  <si>
    <t>Kriterie anvendes ikke</t>
  </si>
  <si>
    <t>Afværgeløsninger, der sammenlignes i vurderingen:</t>
  </si>
  <si>
    <t>Mio. Kr.</t>
  </si>
  <si>
    <t>Oprensningseffekt ift grundvand/overfladevand</t>
  </si>
  <si>
    <t>Oprensningseffekt for jordmiljø</t>
  </si>
  <si>
    <t>Oprensningseffekt ift indeklima</t>
  </si>
  <si>
    <t>Oprensningseffekt i forhold til arealanvendelse (øvrige eksponeringsveje)</t>
  </si>
  <si>
    <t>Reduktion i masse/koncentration (andel)</t>
  </si>
  <si>
    <t>Reduktion i koncentration/flux til indeklima (andel)</t>
  </si>
  <si>
    <t>Reduktion i koncentration (andel)</t>
  </si>
  <si>
    <t>1: Angiver fuldstændig fjernelse</t>
  </si>
  <si>
    <t>0: Angiver ingen fjernelse</t>
  </si>
  <si>
    <t>EFFEKT</t>
  </si>
  <si>
    <t>ØKONOMI</t>
  </si>
  <si>
    <t>TID</t>
  </si>
  <si>
    <t>MILJØ</t>
  </si>
  <si>
    <t>SAMFUND</t>
  </si>
  <si>
    <t>Kriterium</t>
  </si>
  <si>
    <t xml:space="preserve">Emissioner til luft og vand </t>
  </si>
  <si>
    <t xml:space="preserve">Ressourcer </t>
  </si>
  <si>
    <t>Lokal jordkvalitet</t>
  </si>
  <si>
    <t>Affald til deponi</t>
  </si>
  <si>
    <t>Sum, lige vægt ( 4 krit)</t>
  </si>
  <si>
    <t>Lige vægt,  5 hovedkriterier</t>
  </si>
  <si>
    <t>RESULTATGRAFER - 5 HOVEDKRITERIER</t>
  </si>
  <si>
    <t>Lige vægt af hovedkriterier</t>
  </si>
  <si>
    <t>RESULTATGRAFER - 4 HOVEDKRITERIER</t>
  </si>
  <si>
    <t>Bemærk: Dette resultat er kun gældende, hvis du kun har indtastet vægte for 4 hovedkriterier (Effekt, Økonomi, Miljø og Samfund) i ark 1</t>
  </si>
  <si>
    <t>Beregning af vægtet sum ved brug af vægte indtastet på ark 1</t>
  </si>
  <si>
    <t>Normaliserede scorer hentes fra de foregående ark</t>
  </si>
  <si>
    <t>4 HOVEDKRITERIER:</t>
  </si>
  <si>
    <t>Lige vægt</t>
  </si>
  <si>
    <t>5 HOVEDKRITERIER:</t>
  </si>
  <si>
    <r>
      <rPr>
        <b/>
        <sz val="9"/>
        <rFont val="Calibri"/>
        <family val="2"/>
        <scheme val="minor"/>
      </rPr>
      <t>NB:</t>
    </r>
    <r>
      <rPr>
        <sz val="9"/>
        <rFont val="Calibri"/>
        <family val="2"/>
        <scheme val="minor"/>
      </rPr>
      <t xml:space="preserve"> For kriterier, der ikke medtages sættes effekten til 1 for alle alternativer </t>
    </r>
  </si>
  <si>
    <t xml:space="preserve"> Normaliserede scorer for ØKONOMI</t>
  </si>
  <si>
    <t xml:space="preserve"> Omkostninger i Mio. kr</t>
  </si>
  <si>
    <t xml:space="preserve"> Normaliserede scorer for EFFEKT</t>
  </si>
  <si>
    <t xml:space="preserve"> Normaliserede scorer for TID</t>
  </si>
  <si>
    <t xml:space="preserve"> Normaliserede scorer for MILJØ</t>
  </si>
  <si>
    <t xml:space="preserve"> Normaliserede scorer for SAMFUND</t>
  </si>
  <si>
    <t xml:space="preserve">Skala 1-5 </t>
  </si>
  <si>
    <t>Teknisk usikkerhed skala 1-5</t>
  </si>
  <si>
    <t xml:space="preserve">Påvirkning af arealanvendelse </t>
  </si>
  <si>
    <t>Vægt - hentes fra Ark 1</t>
  </si>
  <si>
    <r>
      <t xml:space="preserve">Vægte for underkriterier (MILJØ). </t>
    </r>
    <r>
      <rPr>
        <sz val="8"/>
        <color theme="1"/>
        <rFont val="Calibri"/>
        <family val="2"/>
        <scheme val="minor"/>
      </rPr>
      <t>Vægtene skal summere til 1</t>
    </r>
  </si>
  <si>
    <r>
      <t>Vægte for underkriterier (SAMFUND).</t>
    </r>
    <r>
      <rPr>
        <sz val="8"/>
        <color theme="1"/>
        <rFont val="Calibri"/>
        <family val="2"/>
        <scheme val="minor"/>
      </rPr>
      <t>Vægtene skal summere til 1</t>
    </r>
  </si>
  <si>
    <r>
      <t>Vægte for hovedkriterier.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Vægtene skal summere til 1</t>
    </r>
  </si>
  <si>
    <t>Vægt -hentes fra Ark 1</t>
  </si>
  <si>
    <t>skæring (b=y1-a*x1)</t>
  </si>
  <si>
    <t>Score (y) beregnes som: y= ax+b</t>
  </si>
  <si>
    <t>Normalisering:</t>
  </si>
  <si>
    <t>Score (y) beregnes som: y= ax</t>
  </si>
  <si>
    <t>Samlet vurdering anvendt</t>
  </si>
  <si>
    <r>
      <t>Grad af gener - afværge</t>
    </r>
    <r>
      <rPr>
        <sz val="10"/>
        <color theme="5"/>
        <rFont val="Calibri"/>
        <family val="2"/>
        <scheme val="minor"/>
      </rPr>
      <t/>
    </r>
  </si>
  <si>
    <t>Score (y = ax)</t>
  </si>
  <si>
    <t>Fra Ark 1</t>
  </si>
  <si>
    <t>Juni 2015</t>
  </si>
  <si>
    <t>Gitte L. Søndergaard, Philip J. Binning, Poul L. Bjerg</t>
  </si>
  <si>
    <t>Bæredygtighedsværktøj udviklet af DTU Miljø for Region Midtjylland</t>
  </si>
  <si>
    <r>
      <rPr>
        <b/>
        <u/>
        <sz val="12"/>
        <color theme="1"/>
        <rFont val="Calibri"/>
        <family val="2"/>
        <scheme val="minor"/>
      </rPr>
      <t xml:space="preserve">Vedr. beregning af vægte:
</t>
    </r>
    <r>
      <rPr>
        <sz val="12"/>
        <color theme="1"/>
        <rFont val="Calibri"/>
        <family val="2"/>
        <scheme val="minor"/>
      </rPr>
      <t>Vægte kan beregnes ved simpel rangering eller analytical hierarchy process i excelarket "Bæredygtig afværge -vægtning". 
Hvis et hoved- eller underkriterium ikke indgår i vurderingen gives det en vægt på nul.</t>
    </r>
  </si>
  <si>
    <t>Projektspecifik opgørelse/Livscyklusvurdering</t>
  </si>
  <si>
    <t>t/PE</t>
  </si>
  <si>
    <t>Reduktion i masse/masseflux (andel)</t>
  </si>
  <si>
    <t>Beregning af nutidsværdi (fast diskonteringsrate)</t>
  </si>
  <si>
    <t>De årlige omkostninger indtastes i tabellen herunder, enten som total udgift eller opdelt på underpunkter</t>
  </si>
  <si>
    <t>Udgift 1</t>
  </si>
  <si>
    <t>Udgift 2</t>
  </si>
  <si>
    <t>Udgift 3</t>
  </si>
  <si>
    <t>Udgift 4</t>
  </si>
  <si>
    <t>Ekstra omkostning (i procent/100)</t>
  </si>
  <si>
    <t>(Grundet teknisk usikkerhed og modenhed af teknik)</t>
  </si>
  <si>
    <t>Årlig total udgift inkl ekstra omk.</t>
  </si>
  <si>
    <t>Årlig udgift - diskonteret inkl. ekstra omk.</t>
  </si>
  <si>
    <t>Totale udgifter (Mio. Kr.) inkl ekstra omk.</t>
  </si>
  <si>
    <t>Efter 70 år</t>
  </si>
  <si>
    <t>Diskonteringsrater (%/100)</t>
  </si>
  <si>
    <t>Beregning af nutidsværdi (differentieret diskonteringsrate)</t>
  </si>
  <si>
    <t>Værdierne kopieres fra RemS, ark 5, kolonne EG ud for de relevante teknikker</t>
  </si>
  <si>
    <t>Affald/jord til deponering (se note*)</t>
  </si>
  <si>
    <t>Note vedr. affald/jord til deponering:</t>
  </si>
  <si>
    <r>
      <t xml:space="preserve">Såfremt RemS anvendes til at vurdere affaldsmængden, skal det bemærkes at RemS automatisk antager at 50% af jorden ved en afgravningsløsning deponeres, mens de resterende 50% genanvendes. Såfremt det forventes at al jorden deponeres eller ingen jord deponeres bør dette rettes manuelt. Dette kan gøre enten ved:
</t>
    </r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Kun at inkludere deponerede jordmængder i denne opgørelse og indskrive dem direkte i ton under de forskellige afværgescenarier   </t>
    </r>
    <r>
      <rPr>
        <i/>
        <sz val="11"/>
        <color theme="1"/>
        <rFont val="Calibri"/>
        <family val="2"/>
        <scheme val="minor"/>
      </rPr>
      <t>eller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 xml:space="preserve"> At reducere/forøge resultatet fra RemS angivet i PE, med den ændrede affaldsmængde. Her kan anvendes at 1 PE modsvarer 1350 kg affald til deponi.</t>
    </r>
  </si>
  <si>
    <t>Løsning 1</t>
  </si>
  <si>
    <t>Løsning 2</t>
  </si>
  <si>
    <t>Løsning 3</t>
  </si>
  <si>
    <t>Løsning 4</t>
  </si>
  <si>
    <t>Løsning 5</t>
  </si>
  <si>
    <t>Indikator (PR)</t>
  </si>
  <si>
    <t>Bemærk: Dette resultat er kun gældende, hvis du har indtastet vægte for alle 5 hovedkriterier i ark 1</t>
  </si>
  <si>
    <t>afværgeteknikker</t>
  </si>
  <si>
    <r>
      <rPr>
        <b/>
        <sz val="11"/>
        <color theme="1"/>
        <rFont val="Calibri"/>
        <family val="2"/>
        <scheme val="minor"/>
      </rPr>
      <t>Tilhørende manual:</t>
    </r>
    <r>
      <rPr>
        <sz val="11"/>
        <color theme="1"/>
        <rFont val="Calibri"/>
        <family val="2"/>
        <scheme val="minor"/>
      </rPr>
      <t xml:space="preserve"> Værktøj til sammenligning af bæredygtigheden af</t>
    </r>
  </si>
  <si>
    <t>Vurdér afværgeteknologiernes påvirkning af arealanvendelsen på den grund der renses op UNDER AFVÆRGE. I hvor høj grad sker der afspæring, som hindrer færdsel på området grundet installationer,</t>
  </si>
  <si>
    <t>indhegning mv samt gener i form af støj, støv og lign.</t>
  </si>
  <si>
    <t>Vurdér afværgeteknologiernes påvirkning af arealanvendelsen på den grund der renses op EFTER AFVÆRGE. Er der restriktioner for anvendelse af grunden fx nedsatte geotekniske egenskaber eller restriktioner på</t>
  </si>
  <si>
    <t>arealanvendelsen. Det forudsættes at der renses op til det ønskede niveau</t>
  </si>
  <si>
    <r>
      <rPr>
        <b/>
        <u/>
        <sz val="11"/>
        <color theme="1"/>
        <rFont val="Calibri"/>
        <family val="2"/>
        <scheme val="minor"/>
      </rPr>
      <t>Arbejdsmiljø:</t>
    </r>
    <r>
      <rPr>
        <sz val="11"/>
        <color theme="1"/>
        <rFont val="Calibri"/>
        <family val="2"/>
        <scheme val="minor"/>
      </rPr>
      <t xml:space="preserve"> 
Såfremt kriteriet opdeles i 3 underkriterier skal normaliseringen ændres, således at en score =1 svarer til 15 (ret celle N13) og en score=0 svarer til 3 (ret celle O13).
</t>
    </r>
    <r>
      <rPr>
        <b/>
        <u/>
        <sz val="11"/>
        <color theme="1"/>
        <rFont val="Calibri"/>
        <family val="2"/>
        <scheme val="minor"/>
      </rPr>
      <t xml:space="preserve">Kultur og omdømme:
</t>
    </r>
    <r>
      <rPr>
        <sz val="11"/>
        <color theme="1"/>
        <rFont val="Calibri"/>
        <family val="2"/>
        <scheme val="minor"/>
      </rPr>
      <t>Såfremt kriteriet opdeles i 3 underkriterier skal normaliseringen ændres, således at en score =1 svarer til 10 (ret celle N14) og en score=0 svarer til 2 (ret celle O14).</t>
    </r>
  </si>
  <si>
    <r>
      <rPr>
        <b/>
        <u/>
        <sz val="11"/>
        <color theme="1"/>
        <rFont val="Calibri"/>
        <family val="2"/>
        <scheme val="minor"/>
      </rPr>
      <t xml:space="preserve">Note vedr. inkluderede kriterier: 
</t>
    </r>
    <r>
      <rPr>
        <sz val="11"/>
        <color theme="1"/>
        <rFont val="Calibri"/>
        <family val="2"/>
        <scheme val="minor"/>
      </rPr>
      <t xml:space="preserve">Se Boks 2 i manualen som vejledning til at til- og fravælge kriterier.
</t>
    </r>
    <r>
      <rPr>
        <b/>
        <sz val="11"/>
        <color theme="1"/>
        <rFont val="Calibri"/>
        <family val="2"/>
        <scheme val="minor"/>
      </rPr>
      <t>Eksempel:</t>
    </r>
    <r>
      <rPr>
        <sz val="11"/>
        <color theme="1"/>
        <rFont val="Calibri"/>
        <family val="2"/>
        <scheme val="minor"/>
      </rPr>
      <t xml:space="preserve"> For lokaliteter med beboere/naboer, der kan blive påvirket af afværgen, tilvælges kriteriet "Gener for beboere/naboer", mens kriteriet "Påvirkning af arealanvendelse" fravælges. For lokaliteter hvor der ikke bor mennesker på eller omkring lokaliteten (f.eks.et rekreativt område) tilvælges kriteriet "Påvirkning af arealanvendelse", mens kriteriet "Gener for beboere/naboer" fravælges</t>
    </r>
  </si>
  <si>
    <t>Vedr. 2.ordens kriterier under effekt:</t>
  </si>
  <si>
    <t>Disse vælges/tilpasses så de passer til oprensningskriterierne for</t>
  </si>
  <si>
    <t>den specifikke lokalitet, se Boks 2 i manual.</t>
  </si>
  <si>
    <r>
      <rPr>
        <b/>
        <sz val="11"/>
        <rFont val="Calibri"/>
        <family val="2"/>
        <scheme val="minor"/>
      </rPr>
      <t>NB:</t>
    </r>
    <r>
      <rPr>
        <sz val="11"/>
        <rFont val="Calibri"/>
        <family val="2"/>
        <scheme val="minor"/>
      </rPr>
      <t xml:space="preserve"> Der sker ikke automatisk en omregning fra den kvalitative vurdering til en ekstra omkostning. Her skal brugeren selv indtastes den anvendte procent i formlen ud for henholdsvis "Teknisk usikkerhed" og "Modenhed af teknik"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</si>
</sst>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0"/>
    <numFmt numFmtId="166" formatCode="0.000"/>
    <numFmt numFmtId="167" formatCode="0.0000"/>
  </numFmts>
  <fonts count="5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5"/>
      <name val="Calibri"/>
      <family val="2"/>
      <scheme val="minor"/>
    </font>
    <font>
      <sz val="10"/>
      <color theme="7"/>
      <name val="Calibri"/>
      <family val="2"/>
      <scheme val="minor"/>
    </font>
    <font>
      <sz val="9"/>
      <color theme="1"/>
      <name val="Verdana"/>
      <family val="2"/>
    </font>
    <font>
      <sz val="9"/>
      <color theme="5" tint="-0.249977111117893"/>
      <name val="Calibri"/>
      <family val="2"/>
      <scheme val="minor"/>
    </font>
    <font>
      <sz val="9"/>
      <name val="Calibri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sz val="8"/>
      <color theme="1"/>
      <name val="Arial"/>
      <family val="2"/>
    </font>
    <font>
      <sz val="10"/>
      <color rgb="FF000080"/>
      <name val="Arial"/>
      <family val="2"/>
    </font>
    <font>
      <sz val="1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2"/>
      <color theme="6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0" tint="-0.499984740745262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16"/>
      <color theme="5"/>
      <name val="Calibri"/>
      <family val="2"/>
      <scheme val="minor"/>
    </font>
    <font>
      <b/>
      <sz val="18"/>
      <color theme="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1" fillId="0" borderId="0"/>
    <xf numFmtId="0" fontId="22" fillId="0" borderId="0"/>
    <xf numFmtId="0" fontId="19" fillId="0" borderId="0"/>
    <xf numFmtId="0" fontId="26" fillId="0" borderId="0"/>
    <xf numFmtId="0" fontId="22" fillId="0" borderId="0"/>
    <xf numFmtId="0" fontId="22" fillId="0" borderId="0"/>
  </cellStyleXfs>
  <cellXfs count="425">
    <xf numFmtId="0" fontId="0" fillId="0" borderId="0" xfId="0"/>
    <xf numFmtId="0" fontId="2" fillId="0" borderId="0" xfId="0" applyFont="1"/>
    <xf numFmtId="0" fontId="2" fillId="3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3" fillId="0" borderId="0" xfId="0" applyFont="1"/>
    <xf numFmtId="0" fontId="4" fillId="4" borderId="0" xfId="0" applyFont="1" applyFill="1"/>
    <xf numFmtId="0" fontId="1" fillId="2" borderId="1" xfId="0" applyFont="1" applyFill="1" applyBorder="1"/>
    <xf numFmtId="0" fontId="5" fillId="2" borderId="1" xfId="0" applyFont="1" applyFill="1" applyBorder="1"/>
    <xf numFmtId="0" fontId="2" fillId="0" borderId="2" xfId="0" applyFont="1" applyFill="1" applyBorder="1"/>
    <xf numFmtId="0" fontId="7" fillId="0" borderId="0" xfId="0" applyFont="1"/>
    <xf numFmtId="0" fontId="4" fillId="10" borderId="0" xfId="0" applyFont="1" applyFill="1"/>
    <xf numFmtId="0" fontId="2" fillId="11" borderId="0" xfId="0" applyFont="1" applyFill="1"/>
    <xf numFmtId="0" fontId="2" fillId="12" borderId="0" xfId="0" applyFont="1" applyFill="1"/>
    <xf numFmtId="0" fontId="2" fillId="9" borderId="0" xfId="0" applyFont="1" applyFill="1"/>
    <xf numFmtId="0" fontId="2" fillId="13" borderId="0" xfId="0" applyFont="1" applyFill="1"/>
    <xf numFmtId="0" fontId="2" fillId="14" borderId="0" xfId="0" applyFont="1" applyFill="1"/>
    <xf numFmtId="0" fontId="5" fillId="0" borderId="0" xfId="0" applyFont="1" applyFill="1"/>
    <xf numFmtId="0" fontId="0" fillId="0" borderId="0" xfId="0" applyFill="1"/>
    <xf numFmtId="0" fontId="9" fillId="0" borderId="0" xfId="0" applyFont="1" applyFill="1"/>
    <xf numFmtId="0" fontId="2" fillId="15" borderId="0" xfId="0" applyFont="1" applyFill="1"/>
    <xf numFmtId="0" fontId="2" fillId="16" borderId="0" xfId="0" applyFont="1" applyFill="1"/>
    <xf numFmtId="0" fontId="4" fillId="17" borderId="0" xfId="0" applyFont="1" applyFill="1"/>
    <xf numFmtId="0" fontId="8" fillId="0" borderId="0" xfId="0" applyFont="1" applyFill="1"/>
    <xf numFmtId="0" fontId="7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20" borderId="0" xfId="0" applyFont="1" applyFill="1"/>
    <xf numFmtId="0" fontId="6" fillId="0" borderId="0" xfId="0" applyFont="1" applyFill="1"/>
    <xf numFmtId="0" fontId="0" fillId="0" borderId="0" xfId="0" applyFill="1" applyBorder="1"/>
    <xf numFmtId="0" fontId="10" fillId="0" borderId="0" xfId="0" applyFont="1"/>
    <xf numFmtId="0" fontId="2" fillId="0" borderId="0" xfId="0" applyFont="1" applyFill="1" applyBorder="1"/>
    <xf numFmtId="2" fontId="0" fillId="0" borderId="2" xfId="0" applyNumberFormat="1" applyBorder="1"/>
    <xf numFmtId="0" fontId="0" fillId="0" borderId="0" xfId="0" applyBorder="1"/>
    <xf numFmtId="0" fontId="1" fillId="2" borderId="0" xfId="0" applyFont="1" applyFill="1" applyBorder="1"/>
    <xf numFmtId="0" fontId="5" fillId="2" borderId="0" xfId="0" applyFont="1" applyFill="1" applyBorder="1"/>
    <xf numFmtId="0" fontId="5" fillId="22" borderId="10" xfId="0" applyFont="1" applyFill="1" applyBorder="1"/>
    <xf numFmtId="0" fontId="5" fillId="4" borderId="10" xfId="0" applyFont="1" applyFill="1" applyBorder="1"/>
    <xf numFmtId="0" fontId="5" fillId="4" borderId="11" xfId="0" applyFont="1" applyFill="1" applyBorder="1"/>
    <xf numFmtId="0" fontId="2" fillId="7" borderId="0" xfId="0" applyFont="1" applyFill="1"/>
    <xf numFmtId="0" fontId="3" fillId="7" borderId="0" xfId="0" applyFont="1" applyFill="1"/>
    <xf numFmtId="0" fontId="11" fillId="4" borderId="9" xfId="0" applyFont="1" applyFill="1" applyBorder="1"/>
    <xf numFmtId="0" fontId="0" fillId="7" borderId="0" xfId="0" applyFill="1"/>
    <xf numFmtId="0" fontId="2" fillId="7" borderId="0" xfId="0" applyFont="1" applyFill="1"/>
    <xf numFmtId="0" fontId="6" fillId="7" borderId="0" xfId="0" applyFont="1" applyFill="1"/>
    <xf numFmtId="0" fontId="0" fillId="0" borderId="0" xfId="0"/>
    <xf numFmtId="0" fontId="0" fillId="7" borderId="0" xfId="0" applyFill="1"/>
    <xf numFmtId="0" fontId="2" fillId="7" borderId="0" xfId="0" applyFont="1" applyFill="1"/>
    <xf numFmtId="0" fontId="12" fillId="7" borderId="0" xfId="0" applyFont="1" applyFill="1" applyAlignment="1">
      <alignment vertical="top" wrapText="1"/>
    </xf>
    <xf numFmtId="0" fontId="12" fillId="0" borderId="0" xfId="0" applyFont="1" applyFill="1" applyAlignment="1">
      <alignment vertical="top" wrapText="1"/>
    </xf>
    <xf numFmtId="0" fontId="14" fillId="21" borderId="14" xfId="0" applyFont="1" applyFill="1" applyBorder="1"/>
    <xf numFmtId="0" fontId="12" fillId="21" borderId="0" xfId="0" applyFont="1" applyFill="1" applyBorder="1"/>
    <xf numFmtId="0" fontId="12" fillId="21" borderId="14" xfId="0" applyFont="1" applyFill="1" applyBorder="1"/>
    <xf numFmtId="0" fontId="15" fillId="21" borderId="14" xfId="0" applyFont="1" applyFill="1" applyBorder="1"/>
    <xf numFmtId="0" fontId="13" fillId="21" borderId="0" xfId="0" applyFont="1" applyFill="1" applyBorder="1"/>
    <xf numFmtId="0" fontId="12" fillId="21" borderId="15" xfId="0" applyFont="1" applyFill="1" applyBorder="1"/>
    <xf numFmtId="0" fontId="12" fillId="21" borderId="1" xfId="0" applyFont="1" applyFill="1" applyBorder="1"/>
    <xf numFmtId="0" fontId="12" fillId="21" borderId="7" xfId="0" applyFont="1" applyFill="1" applyBorder="1" applyAlignment="1">
      <alignment horizontal="center"/>
    </xf>
    <xf numFmtId="164" fontId="12" fillId="21" borderId="0" xfId="0" applyNumberFormat="1" applyFont="1" applyFill="1" applyBorder="1" applyAlignment="1">
      <alignment horizontal="center"/>
    </xf>
    <xf numFmtId="2" fontId="12" fillId="21" borderId="7" xfId="0" applyNumberFormat="1" applyFont="1" applyFill="1" applyBorder="1" applyAlignment="1">
      <alignment horizontal="center"/>
    </xf>
    <xf numFmtId="164" fontId="12" fillId="21" borderId="1" xfId="0" applyNumberFormat="1" applyFont="1" applyFill="1" applyBorder="1" applyAlignment="1">
      <alignment horizontal="center"/>
    </xf>
    <xf numFmtId="2" fontId="12" fillId="21" borderId="8" xfId="0" applyNumberFormat="1" applyFont="1" applyFill="1" applyBorder="1" applyAlignment="1">
      <alignment horizontal="center"/>
    </xf>
    <xf numFmtId="0" fontId="0" fillId="0" borderId="0" xfId="0"/>
    <xf numFmtId="0" fontId="0" fillId="7" borderId="0" xfId="0" applyFill="1"/>
    <xf numFmtId="0" fontId="2" fillId="6" borderId="0" xfId="0" applyFont="1" applyFill="1"/>
    <xf numFmtId="0" fontId="2" fillId="7" borderId="0" xfId="0" applyFont="1" applyFill="1"/>
    <xf numFmtId="0" fontId="2" fillId="14" borderId="0" xfId="0" applyFont="1" applyFill="1"/>
    <xf numFmtId="0" fontId="0" fillId="0" borderId="0" xfId="0" applyFill="1"/>
    <xf numFmtId="0" fontId="2" fillId="12" borderId="0" xfId="0" applyFont="1" applyFill="1"/>
    <xf numFmtId="0" fontId="6" fillId="7" borderId="0" xfId="0" applyFont="1" applyFill="1"/>
    <xf numFmtId="0" fontId="12" fillId="7" borderId="0" xfId="0" applyFont="1" applyFill="1" applyAlignment="1">
      <alignment vertical="top" wrapText="1"/>
    </xf>
    <xf numFmtId="2" fontId="2" fillId="21" borderId="7" xfId="0" applyNumberFormat="1" applyFont="1" applyFill="1" applyBorder="1" applyAlignment="1">
      <alignment horizontal="center"/>
    </xf>
    <xf numFmtId="2" fontId="2" fillId="21" borderId="8" xfId="0" applyNumberFormat="1" applyFont="1" applyFill="1" applyBorder="1" applyAlignment="1">
      <alignment horizontal="center"/>
    </xf>
    <xf numFmtId="164" fontId="2" fillId="21" borderId="0" xfId="0" applyNumberFormat="1" applyFont="1" applyFill="1" applyBorder="1" applyAlignment="1">
      <alignment horizontal="center"/>
    </xf>
    <xf numFmtId="164" fontId="2" fillId="21" borderId="1" xfId="0" applyNumberFormat="1" applyFont="1" applyFill="1" applyBorder="1" applyAlignment="1">
      <alignment horizontal="center"/>
    </xf>
    <xf numFmtId="0" fontId="2" fillId="21" borderId="7" xfId="0" applyFont="1" applyFill="1" applyBorder="1" applyAlignment="1">
      <alignment horizontal="center"/>
    </xf>
    <xf numFmtId="0" fontId="17" fillId="23" borderId="0" xfId="0" applyFont="1" applyFill="1" applyBorder="1" applyAlignment="1">
      <alignment horizontal="left" wrapText="1"/>
    </xf>
    <xf numFmtId="0" fontId="2" fillId="21" borderId="0" xfId="0" applyFont="1" applyFill="1" applyBorder="1" applyAlignment="1">
      <alignment horizontal="center"/>
    </xf>
    <xf numFmtId="0" fontId="12" fillId="21" borderId="14" xfId="0" applyFont="1" applyFill="1" applyBorder="1" applyAlignment="1">
      <alignment horizontal="center"/>
    </xf>
    <xf numFmtId="164" fontId="12" fillId="21" borderId="14" xfId="0" applyNumberFormat="1" applyFont="1" applyFill="1" applyBorder="1" applyAlignment="1">
      <alignment horizontal="center"/>
    </xf>
    <xf numFmtId="164" fontId="12" fillId="21" borderId="15" xfId="0" applyNumberFormat="1" applyFont="1" applyFill="1" applyBorder="1" applyAlignment="1">
      <alignment horizontal="center"/>
    </xf>
    <xf numFmtId="0" fontId="16" fillId="21" borderId="15" xfId="0" applyFont="1" applyFill="1" applyBorder="1" applyAlignment="1">
      <alignment wrapText="1"/>
    </xf>
    <xf numFmtId="0" fontId="17" fillId="21" borderId="1" xfId="0" applyFont="1" applyFill="1" applyBorder="1" applyAlignment="1">
      <alignment wrapText="1"/>
    </xf>
    <xf numFmtId="0" fontId="17" fillId="21" borderId="15" xfId="0" applyFont="1" applyFill="1" applyBorder="1" applyAlignment="1">
      <alignment wrapText="1"/>
    </xf>
    <xf numFmtId="0" fontId="17" fillId="21" borderId="8" xfId="0" applyFont="1" applyFill="1" applyBorder="1" applyAlignment="1">
      <alignment wrapText="1"/>
    </xf>
    <xf numFmtId="0" fontId="17" fillId="21" borderId="1" xfId="0" applyFont="1" applyFill="1" applyBorder="1" applyAlignment="1">
      <alignment horizontal="left" wrapText="1"/>
    </xf>
    <xf numFmtId="0" fontId="17" fillId="21" borderId="8" xfId="0" applyFont="1" applyFill="1" applyBorder="1" applyAlignment="1">
      <alignment horizontal="left" wrapText="1"/>
    </xf>
    <xf numFmtId="0" fontId="11" fillId="13" borderId="9" xfId="0" applyFont="1" applyFill="1" applyBorder="1"/>
    <xf numFmtId="0" fontId="5" fillId="13" borderId="10" xfId="0" applyFont="1" applyFill="1" applyBorder="1"/>
    <xf numFmtId="0" fontId="0" fillId="0" borderId="0" xfId="0"/>
    <xf numFmtId="0" fontId="3" fillId="11" borderId="0" xfId="0" applyFont="1" applyFill="1"/>
    <xf numFmtId="0" fontId="8" fillId="11" borderId="0" xfId="0" applyFont="1" applyFill="1"/>
    <xf numFmtId="0" fontId="0" fillId="11" borderId="0" xfId="0" applyFill="1"/>
    <xf numFmtId="0" fontId="12" fillId="11" borderId="0" xfId="0" applyFont="1" applyFill="1" applyAlignment="1">
      <alignment vertical="top" wrapText="1"/>
    </xf>
    <xf numFmtId="0" fontId="18" fillId="21" borderId="0" xfId="0" applyFont="1" applyFill="1" applyBorder="1" applyAlignment="1">
      <alignment horizontal="left" vertical="center" wrapText="1"/>
    </xf>
    <xf numFmtId="0" fontId="8" fillId="21" borderId="0" xfId="0" applyFont="1" applyFill="1" applyBorder="1" applyAlignment="1">
      <alignment horizontal="center" wrapText="1"/>
    </xf>
    <xf numFmtId="0" fontId="8" fillId="21" borderId="14" xfId="0" applyFont="1" applyFill="1" applyBorder="1" applyAlignment="1">
      <alignment horizontal="center" wrapText="1"/>
    </xf>
    <xf numFmtId="0" fontId="8" fillId="21" borderId="7" xfId="0" applyFont="1" applyFill="1" applyBorder="1" applyAlignment="1">
      <alignment horizontal="center" wrapText="1"/>
    </xf>
    <xf numFmtId="0" fontId="17" fillId="21" borderId="15" xfId="0" applyFont="1" applyFill="1" applyBorder="1" applyAlignment="1">
      <alignment horizontal="left" wrapText="1"/>
    </xf>
    <xf numFmtId="0" fontId="0" fillId="0" borderId="0" xfId="0"/>
    <xf numFmtId="0" fontId="0" fillId="0" borderId="2" xfId="0" applyBorder="1"/>
    <xf numFmtId="0" fontId="0" fillId="2" borderId="0" xfId="0" applyFill="1"/>
    <xf numFmtId="0" fontId="0" fillId="0" borderId="0" xfId="0" applyFill="1"/>
    <xf numFmtId="0" fontId="2" fillId="6" borderId="4" xfId="0" applyFont="1" applyFill="1" applyBorder="1"/>
    <xf numFmtId="0" fontId="2" fillId="6" borderId="3" xfId="0" applyFont="1" applyFill="1" applyBorder="1"/>
    <xf numFmtId="0" fontId="2" fillId="6" borderId="5" xfId="0" applyFont="1" applyFill="1" applyBorder="1"/>
    <xf numFmtId="0" fontId="2" fillId="11" borderId="0" xfId="0" applyFont="1" applyFill="1" applyBorder="1"/>
    <xf numFmtId="0" fontId="5" fillId="4" borderId="0" xfId="0" applyFont="1" applyFill="1" applyBorder="1"/>
    <xf numFmtId="0" fontId="0" fillId="0" borderId="0" xfId="0" applyFill="1"/>
    <xf numFmtId="0" fontId="2" fillId="23" borderId="0" xfId="0" applyFont="1" applyFill="1"/>
    <xf numFmtId="0" fontId="0" fillId="23" borderId="0" xfId="0" applyFill="1"/>
    <xf numFmtId="0" fontId="12" fillId="23" borderId="0" xfId="0" applyFont="1" applyFill="1" applyAlignment="1">
      <alignment vertical="top" wrapText="1"/>
    </xf>
    <xf numFmtId="0" fontId="11" fillId="22" borderId="9" xfId="0" applyFont="1" applyFill="1" applyBorder="1"/>
    <xf numFmtId="0" fontId="5" fillId="0" borderId="0" xfId="0" applyFont="1" applyFill="1" applyBorder="1"/>
    <xf numFmtId="0" fontId="2" fillId="23" borderId="0" xfId="0" applyFont="1" applyFill="1" applyBorder="1" applyAlignment="1">
      <alignment horizontal="center"/>
    </xf>
    <xf numFmtId="164" fontId="2" fillId="23" borderId="0" xfId="0" applyNumberFormat="1" applyFont="1" applyFill="1" applyBorder="1" applyAlignment="1">
      <alignment horizontal="center"/>
    </xf>
    <xf numFmtId="2" fontId="2" fillId="23" borderId="0" xfId="0" applyNumberFormat="1" applyFont="1" applyFill="1" applyBorder="1" applyAlignment="1">
      <alignment horizontal="center"/>
    </xf>
    <xf numFmtId="0" fontId="20" fillId="0" borderId="0" xfId="0" applyFont="1"/>
    <xf numFmtId="164" fontId="2" fillId="0" borderId="2" xfId="0" applyNumberFormat="1" applyFont="1" applyFill="1" applyBorder="1"/>
    <xf numFmtId="0" fontId="25" fillId="0" borderId="0" xfId="0" applyFont="1" applyFill="1" applyBorder="1"/>
    <xf numFmtId="165" fontId="9" fillId="0" borderId="0" xfId="2" applyNumberFormat="1" applyFont="1"/>
    <xf numFmtId="164" fontId="0" fillId="0" borderId="2" xfId="0" applyNumberFormat="1" applyBorder="1"/>
    <xf numFmtId="0" fontId="5" fillId="24" borderId="0" xfId="0" applyFont="1" applyFill="1" applyBorder="1"/>
    <xf numFmtId="0" fontId="23" fillId="0" borderId="0" xfId="0" applyFont="1" applyFill="1" applyBorder="1"/>
    <xf numFmtId="0" fontId="12" fillId="0" borderId="0" xfId="0" applyFont="1"/>
    <xf numFmtId="0" fontId="23" fillId="0" borderId="0" xfId="0" applyFont="1"/>
    <xf numFmtId="0" fontId="5" fillId="17" borderId="0" xfId="0" applyFont="1" applyFill="1" applyBorder="1"/>
    <xf numFmtId="166" fontId="0" fillId="0" borderId="2" xfId="0" applyNumberFormat="1" applyBorder="1"/>
    <xf numFmtId="0" fontId="29" fillId="0" borderId="0" xfId="0" applyFont="1" applyFill="1"/>
    <xf numFmtId="0" fontId="2" fillId="0" borderId="11" xfId="0" applyFont="1" applyFill="1" applyBorder="1"/>
    <xf numFmtId="0" fontId="2" fillId="0" borderId="4" xfId="0" applyFont="1" applyFill="1" applyBorder="1"/>
    <xf numFmtId="0" fontId="2" fillId="0" borderId="13" xfId="0" applyFont="1" applyFill="1" applyBorder="1"/>
    <xf numFmtId="2" fontId="2" fillId="0" borderId="4" xfId="0" applyNumberFormat="1" applyFont="1" applyFill="1" applyBorder="1"/>
    <xf numFmtId="0" fontId="4" fillId="26" borderId="0" xfId="0" applyFont="1" applyFill="1"/>
    <xf numFmtId="0" fontId="9" fillId="27" borderId="0" xfId="0" applyFont="1" applyFill="1"/>
    <xf numFmtId="2" fontId="0" fillId="0" borderId="2" xfId="0" applyNumberFormat="1" applyFill="1" applyBorder="1"/>
    <xf numFmtId="0" fontId="2" fillId="0" borderId="2" xfId="0" applyFont="1" applyBorder="1"/>
    <xf numFmtId="166" fontId="0" fillId="0" borderId="0" xfId="0" applyNumberFormat="1" applyBorder="1"/>
    <xf numFmtId="2" fontId="0" fillId="0" borderId="0" xfId="0" applyNumberFormat="1" applyBorder="1"/>
    <xf numFmtId="0" fontId="10" fillId="0" borderId="0" xfId="0" applyFont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23" borderId="9" xfId="0" applyFont="1" applyFill="1" applyBorder="1"/>
    <xf numFmtId="0" fontId="0" fillId="23" borderId="10" xfId="0" applyFill="1" applyBorder="1"/>
    <xf numFmtId="0" fontId="0" fillId="0" borderId="11" xfId="0" applyBorder="1"/>
    <xf numFmtId="0" fontId="3" fillId="25" borderId="0" xfId="0" applyFont="1" applyFill="1" applyBorder="1" applyAlignment="1">
      <alignment wrapText="1"/>
    </xf>
    <xf numFmtId="0" fontId="2" fillId="29" borderId="0" xfId="0" applyFont="1" applyFill="1" applyBorder="1" applyAlignment="1">
      <alignment wrapText="1"/>
    </xf>
    <xf numFmtId="0" fontId="12" fillId="0" borderId="14" xfId="0" applyFont="1" applyFill="1" applyBorder="1"/>
    <xf numFmtId="164" fontId="10" fillId="0" borderId="0" xfId="0" applyNumberFormat="1" applyFont="1"/>
    <xf numFmtId="165" fontId="7" fillId="0" borderId="0" xfId="2" applyNumberFormat="1" applyFont="1"/>
    <xf numFmtId="0" fontId="5" fillId="26" borderId="0" xfId="0" applyFont="1" applyFill="1" applyBorder="1"/>
    <xf numFmtId="0" fontId="5" fillId="20" borderId="0" xfId="0" applyFont="1" applyFill="1" applyBorder="1"/>
    <xf numFmtId="0" fontId="0" fillId="0" borderId="0" xfId="0"/>
    <xf numFmtId="0" fontId="2" fillId="23" borderId="0" xfId="0" applyFont="1" applyFill="1"/>
    <xf numFmtId="0" fontId="12" fillId="25" borderId="0" xfId="0" applyFont="1" applyFill="1" applyBorder="1" applyAlignment="1">
      <alignment horizontal="center" wrapText="1"/>
    </xf>
    <xf numFmtId="0" fontId="12" fillId="23" borderId="0" xfId="0" applyFont="1" applyFill="1" applyAlignment="1">
      <alignment vertical="top" wrapText="1"/>
    </xf>
    <xf numFmtId="0" fontId="9" fillId="0" borderId="2" xfId="0" applyFont="1" applyFill="1" applyBorder="1"/>
    <xf numFmtId="2" fontId="0" fillId="0" borderId="0" xfId="0" applyNumberFormat="1"/>
    <xf numFmtId="2" fontId="2" fillId="0" borderId="2" xfId="0" applyNumberFormat="1" applyFont="1" applyBorder="1"/>
    <xf numFmtId="1" fontId="0" fillId="0" borderId="2" xfId="0" applyNumberFormat="1" applyBorder="1"/>
    <xf numFmtId="2" fontId="0" fillId="0" borderId="3" xfId="0" applyNumberFormat="1" applyFill="1" applyBorder="1"/>
    <xf numFmtId="0" fontId="0" fillId="15" borderId="0" xfId="0" applyFill="1"/>
    <xf numFmtId="2" fontId="2" fillId="0" borderId="2" xfId="0" applyNumberFormat="1" applyFont="1" applyFill="1" applyBorder="1"/>
    <xf numFmtId="1" fontId="2" fillId="0" borderId="2" xfId="0" applyNumberFormat="1" applyFont="1" applyFill="1" applyBorder="1"/>
    <xf numFmtId="0" fontId="2" fillId="0" borderId="0" xfId="0" applyFont="1" applyBorder="1"/>
    <xf numFmtId="0" fontId="0" fillId="0" borderId="7" xfId="0" applyBorder="1"/>
    <xf numFmtId="166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12" fillId="25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7" fillId="0" borderId="0" xfId="0" applyFont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wrapText="1" readingOrder="1"/>
    </xf>
    <xf numFmtId="0" fontId="1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38" fillId="31" borderId="12" xfId="0" applyFont="1" applyFill="1" applyBorder="1"/>
    <xf numFmtId="0" fontId="32" fillId="31" borderId="13" xfId="0" applyFont="1" applyFill="1" applyBorder="1"/>
    <xf numFmtId="0" fontId="32" fillId="31" borderId="6" xfId="0" applyFont="1" applyFill="1" applyBorder="1"/>
    <xf numFmtId="0" fontId="0" fillId="0" borderId="14" xfId="0" applyBorder="1"/>
    <xf numFmtId="0" fontId="5" fillId="2" borderId="14" xfId="0" applyFont="1" applyFill="1" applyBorder="1"/>
    <xf numFmtId="0" fontId="5" fillId="2" borderId="7" xfId="0" applyFont="1" applyFill="1" applyBorder="1"/>
    <xf numFmtId="0" fontId="0" fillId="25" borderId="0" xfId="0" applyFill="1" applyBorder="1"/>
    <xf numFmtId="0" fontId="20" fillId="0" borderId="0" xfId="0" applyFont="1" applyFill="1"/>
    <xf numFmtId="0" fontId="0" fillId="31" borderId="13" xfId="0" applyFill="1" applyBorder="1"/>
    <xf numFmtId="0" fontId="0" fillId="31" borderId="12" xfId="0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11" fillId="31" borderId="14" xfId="0" applyFont="1" applyFill="1" applyBorder="1"/>
    <xf numFmtId="0" fontId="2" fillId="31" borderId="14" xfId="0" applyFont="1" applyFill="1" applyBorder="1"/>
    <xf numFmtId="0" fontId="31" fillId="31" borderId="14" xfId="0" applyFont="1" applyFill="1" applyBorder="1"/>
    <xf numFmtId="0" fontId="31" fillId="31" borderId="15" xfId="0" applyFont="1" applyFill="1" applyBorder="1"/>
    <xf numFmtId="0" fontId="11" fillId="2" borderId="0" xfId="0" applyFont="1" applyFill="1" applyBorder="1"/>
    <xf numFmtId="0" fontId="11" fillId="2" borderId="7" xfId="0" applyFont="1" applyFill="1" applyBorder="1"/>
    <xf numFmtId="0" fontId="2" fillId="31" borderId="15" xfId="0" applyFont="1" applyFill="1" applyBorder="1"/>
    <xf numFmtId="0" fontId="9" fillId="31" borderId="14" xfId="0" applyFont="1" applyFill="1" applyBorder="1"/>
    <xf numFmtId="1" fontId="2" fillId="21" borderId="2" xfId="0" applyNumberFormat="1" applyFont="1" applyFill="1" applyBorder="1"/>
    <xf numFmtId="164" fontId="2" fillId="21" borderId="2" xfId="0" applyNumberFormat="1" applyFont="1" applyFill="1" applyBorder="1"/>
    <xf numFmtId="0" fontId="12" fillId="0" borderId="0" xfId="0" applyFont="1" applyFill="1" applyBorder="1"/>
    <xf numFmtId="0" fontId="39" fillId="0" borderId="0" xfId="0" applyFont="1"/>
    <xf numFmtId="0" fontId="36" fillId="0" borderId="0" xfId="0" applyFont="1" applyBorder="1" applyAlignment="1">
      <alignment horizontal="left" vertical="center" indent="1"/>
    </xf>
    <xf numFmtId="0" fontId="36" fillId="0" borderId="0" xfId="0" applyFont="1" applyBorder="1" applyAlignment="1">
      <alignment horizontal="left" vertical="center" indent="2"/>
    </xf>
    <xf numFmtId="0" fontId="36" fillId="0" borderId="0" xfId="0" applyFont="1" applyBorder="1"/>
    <xf numFmtId="166" fontId="0" fillId="0" borderId="0" xfId="0" applyNumberFormat="1" applyFill="1" applyBorder="1"/>
    <xf numFmtId="0" fontId="40" fillId="0" borderId="0" xfId="0" applyFont="1"/>
    <xf numFmtId="2" fontId="2" fillId="0" borderId="0" xfId="0" applyNumberFormat="1" applyFont="1"/>
    <xf numFmtId="2" fontId="2" fillId="0" borderId="0" xfId="0" applyNumberFormat="1" applyFont="1" applyBorder="1"/>
    <xf numFmtId="0" fontId="8" fillId="21" borderId="11" xfId="0" applyFont="1" applyFill="1" applyBorder="1" applyAlignment="1">
      <alignment horizontal="center" wrapText="1"/>
    </xf>
    <xf numFmtId="0" fontId="12" fillId="23" borderId="0" xfId="0" applyFont="1" applyFill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2" fillId="0" borderId="0" xfId="0" applyFont="1"/>
    <xf numFmtId="0" fontId="0" fillId="0" borderId="0" xfId="0" applyFill="1" applyBorder="1"/>
    <xf numFmtId="0" fontId="2" fillId="0" borderId="0" xfId="0" applyFont="1" applyFill="1" applyBorder="1"/>
    <xf numFmtId="0" fontId="5" fillId="0" borderId="0" xfId="0" applyFont="1" applyFill="1" applyBorder="1"/>
    <xf numFmtId="0" fontId="23" fillId="0" borderId="0" xfId="0" applyFont="1" applyFill="1" applyBorder="1"/>
    <xf numFmtId="0" fontId="0" fillId="0" borderId="0" xfId="0" applyAlignment="1">
      <alignment wrapText="1"/>
    </xf>
    <xf numFmtId="0" fontId="30" fillId="8" borderId="0" xfId="0" applyFont="1" applyFill="1"/>
    <xf numFmtId="0" fontId="0" fillId="8" borderId="0" xfId="0" applyFill="1"/>
    <xf numFmtId="0" fontId="10" fillId="8" borderId="0" xfId="0" applyFont="1" applyFill="1"/>
    <xf numFmtId="0" fontId="0" fillId="21" borderId="0" xfId="0" applyFill="1"/>
    <xf numFmtId="0" fontId="1" fillId="2" borderId="0" xfId="0" applyFont="1" applyFill="1"/>
    <xf numFmtId="0" fontId="1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66" fontId="2" fillId="0" borderId="4" xfId="0" applyNumberFormat="1" applyFont="1" applyFill="1" applyBorder="1"/>
    <xf numFmtId="0" fontId="29" fillId="0" borderId="0" xfId="0" applyFont="1" applyFill="1" applyBorder="1"/>
    <xf numFmtId="0" fontId="9" fillId="0" borderId="0" xfId="0" applyFont="1" applyFill="1" applyBorder="1"/>
    <xf numFmtId="0" fontId="17" fillId="0" borderId="0" xfId="0" applyFont="1" applyFill="1" applyBorder="1"/>
    <xf numFmtId="164" fontId="17" fillId="0" borderId="0" xfId="0" applyNumberFormat="1" applyFont="1" applyFill="1" applyBorder="1"/>
    <xf numFmtId="0" fontId="8" fillId="0" borderId="0" xfId="0" applyFont="1" applyFill="1" applyBorder="1"/>
    <xf numFmtId="164" fontId="12" fillId="0" borderId="0" xfId="0" applyNumberFormat="1" applyFont="1" applyFill="1" applyBorder="1"/>
    <xf numFmtId="167" fontId="12" fillId="0" borderId="0" xfId="0" applyNumberFormat="1" applyFont="1" applyFill="1" applyBorder="1"/>
    <xf numFmtId="0" fontId="32" fillId="0" borderId="0" xfId="0" applyFont="1" applyFill="1" applyBorder="1"/>
    <xf numFmtId="2" fontId="32" fillId="0" borderId="0" xfId="0" applyNumberFormat="1" applyFont="1" applyFill="1" applyBorder="1"/>
    <xf numFmtId="2" fontId="0" fillId="0" borderId="0" xfId="0" applyNumberFormat="1" applyFill="1" applyBorder="1"/>
    <xf numFmtId="0" fontId="33" fillId="0" borderId="0" xfId="0" applyFont="1" applyFill="1" applyBorder="1"/>
    <xf numFmtId="164" fontId="34" fillId="0" borderId="0" xfId="0" applyNumberFormat="1" applyFont="1" applyFill="1" applyBorder="1" applyAlignment="1">
      <alignment horizontal="right" textRotation="90"/>
    </xf>
    <xf numFmtId="0" fontId="35" fillId="0" borderId="0" xfId="0" applyFont="1" applyFill="1" applyBorder="1" applyAlignment="1">
      <alignment vertical="center"/>
    </xf>
    <xf numFmtId="0" fontId="41" fillId="0" borderId="0" xfId="0" applyFont="1"/>
    <xf numFmtId="0" fontId="8" fillId="21" borderId="9" xfId="0" applyFont="1" applyFill="1" applyBorder="1" applyAlignment="1">
      <alignment horizontal="left"/>
    </xf>
    <xf numFmtId="0" fontId="8" fillId="21" borderId="11" xfId="0" applyFont="1" applyFill="1" applyBorder="1" applyAlignment="1">
      <alignment horizontal="center"/>
    </xf>
    <xf numFmtId="164" fontId="12" fillId="21" borderId="7" xfId="0" applyNumberFormat="1" applyFont="1" applyFill="1" applyBorder="1" applyAlignment="1">
      <alignment horizontal="center"/>
    </xf>
    <xf numFmtId="164" fontId="12" fillId="21" borderId="8" xfId="0" applyNumberFormat="1" applyFont="1" applyFill="1" applyBorder="1" applyAlignment="1">
      <alignment horizontal="center"/>
    </xf>
    <xf numFmtId="0" fontId="2" fillId="21" borderId="0" xfId="0" applyFont="1" applyFill="1"/>
    <xf numFmtId="0" fontId="9" fillId="18" borderId="0" xfId="0" applyFont="1" applyFill="1" applyAlignment="1">
      <alignment wrapText="1"/>
    </xf>
    <xf numFmtId="0" fontId="9" fillId="32" borderId="0" xfId="0" applyFont="1" applyFill="1" applyAlignment="1">
      <alignment wrapText="1"/>
    </xf>
    <xf numFmtId="0" fontId="9" fillId="21" borderId="0" xfId="0" applyFont="1" applyFill="1" applyAlignment="1">
      <alignment vertical="top"/>
    </xf>
    <xf numFmtId="0" fontId="9" fillId="19" borderId="0" xfId="0" applyFont="1" applyFill="1" applyBorder="1" applyAlignment="1">
      <alignment wrapText="1"/>
    </xf>
    <xf numFmtId="0" fontId="9" fillId="21" borderId="7" xfId="0" applyFont="1" applyFill="1" applyBorder="1" applyAlignment="1">
      <alignment vertical="top"/>
    </xf>
    <xf numFmtId="0" fontId="2" fillId="28" borderId="1" xfId="0" applyFont="1" applyFill="1" applyBorder="1" applyAlignment="1">
      <alignment wrapText="1"/>
    </xf>
    <xf numFmtId="0" fontId="9" fillId="21" borderId="8" xfId="0" applyFont="1" applyFill="1" applyBorder="1" applyAlignment="1">
      <alignment vertical="top"/>
    </xf>
    <xf numFmtId="0" fontId="10" fillId="3" borderId="0" xfId="0" applyFont="1" applyFill="1"/>
    <xf numFmtId="0" fontId="0" fillId="3" borderId="0" xfId="0" applyFill="1"/>
    <xf numFmtId="0" fontId="10" fillId="30" borderId="0" xfId="0" applyFont="1" applyFill="1"/>
    <xf numFmtId="0" fontId="0" fillId="30" borderId="0" xfId="0" applyFill="1"/>
    <xf numFmtId="0" fontId="42" fillId="33" borderId="0" xfId="0" applyFont="1" applyFill="1"/>
    <xf numFmtId="0" fontId="0" fillId="33" borderId="0" xfId="0" applyFill="1"/>
    <xf numFmtId="0" fontId="10" fillId="33" borderId="0" xfId="0" applyFont="1" applyFill="1"/>
    <xf numFmtId="0" fontId="0" fillId="30" borderId="0" xfId="0" applyFont="1" applyFill="1"/>
    <xf numFmtId="0" fontId="0" fillId="30" borderId="0" xfId="0" applyFont="1" applyFill="1" applyBorder="1"/>
    <xf numFmtId="0" fontId="0" fillId="25" borderId="0" xfId="0" applyFill="1"/>
    <xf numFmtId="0" fontId="10" fillId="0" borderId="0" xfId="0" applyFont="1" applyFill="1"/>
    <xf numFmtId="0" fontId="30" fillId="34" borderId="0" xfId="0" applyFont="1" applyFill="1"/>
    <xf numFmtId="0" fontId="0" fillId="34" borderId="0" xfId="0" applyFill="1"/>
    <xf numFmtId="0" fontId="10" fillId="34" borderId="0" xfId="0" applyFont="1" applyFill="1"/>
    <xf numFmtId="0" fontId="0" fillId="34" borderId="0" xfId="0" applyFill="1" applyBorder="1"/>
    <xf numFmtId="0" fontId="30" fillId="29" borderId="0" xfId="0" applyFont="1" applyFill="1"/>
    <xf numFmtId="0" fontId="0" fillId="29" borderId="0" xfId="0" applyFill="1"/>
    <xf numFmtId="0" fontId="10" fillId="29" borderId="0" xfId="0" applyFont="1" applyFill="1"/>
    <xf numFmtId="0" fontId="30" fillId="25" borderId="0" xfId="0" applyFont="1" applyFill="1"/>
    <xf numFmtId="0" fontId="10" fillId="25" borderId="0" xfId="0" applyFont="1" applyFill="1"/>
    <xf numFmtId="0" fontId="45" fillId="25" borderId="0" xfId="0" applyFont="1" applyFill="1"/>
    <xf numFmtId="0" fontId="45" fillId="29" borderId="0" xfId="0" applyFont="1" applyFill="1"/>
    <xf numFmtId="0" fontId="0" fillId="34" borderId="2" xfId="0" applyFill="1" applyBorder="1"/>
    <xf numFmtId="2" fontId="0" fillId="34" borderId="2" xfId="0" applyNumberFormat="1" applyFill="1" applyBorder="1"/>
    <xf numFmtId="166" fontId="0" fillId="34" borderId="0" xfId="0" applyNumberFormat="1" applyFill="1" applyBorder="1"/>
    <xf numFmtId="166" fontId="0" fillId="34" borderId="2" xfId="0" applyNumberFormat="1" applyFill="1" applyBorder="1"/>
    <xf numFmtId="0" fontId="45" fillId="34" borderId="0" xfId="0" applyFont="1" applyFill="1"/>
    <xf numFmtId="0" fontId="10" fillId="34" borderId="0" xfId="0" applyFont="1" applyFill="1" applyBorder="1"/>
    <xf numFmtId="0" fontId="0" fillId="25" borderId="0" xfId="0" applyFill="1" applyAlignment="1">
      <alignment wrapText="1"/>
    </xf>
    <xf numFmtId="0" fontId="2" fillId="25" borderId="0" xfId="0" applyFont="1" applyFill="1"/>
    <xf numFmtId="0" fontId="42" fillId="25" borderId="0" xfId="0" applyFont="1" applyFill="1"/>
    <xf numFmtId="0" fontId="47" fillId="0" borderId="0" xfId="0" applyFont="1" applyFill="1"/>
    <xf numFmtId="0" fontId="48" fillId="25" borderId="0" xfId="0" applyFont="1" applyFill="1"/>
    <xf numFmtId="0" fontId="32" fillId="25" borderId="0" xfId="0" applyFont="1" applyFill="1"/>
    <xf numFmtId="0" fontId="9" fillId="25" borderId="0" xfId="0" applyFont="1" applyFill="1"/>
    <xf numFmtId="2" fontId="2" fillId="0" borderId="0" xfId="0" applyNumberFormat="1" applyFont="1" applyFill="1" applyBorder="1"/>
    <xf numFmtId="0" fontId="2" fillId="31" borderId="4" xfId="0" applyFont="1" applyFill="1" applyBorder="1"/>
    <xf numFmtId="0" fontId="2" fillId="31" borderId="3" xfId="0" applyFont="1" applyFill="1" applyBorder="1"/>
    <xf numFmtId="0" fontId="2" fillId="31" borderId="5" xfId="0" applyFont="1" applyFill="1" applyBorder="1"/>
    <xf numFmtId="0" fontId="3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2" fillId="31" borderId="3" xfId="0" applyFont="1" applyFill="1" applyBorder="1" applyAlignment="1">
      <alignment wrapText="1"/>
    </xf>
    <xf numFmtId="0" fontId="31" fillId="31" borderId="14" xfId="0" applyFont="1" applyFill="1" applyBorder="1" applyAlignment="1">
      <alignment wrapText="1"/>
    </xf>
    <xf numFmtId="0" fontId="0" fillId="0" borderId="0" xfId="0" applyAlignment="1">
      <alignment horizontal="right"/>
    </xf>
    <xf numFmtId="0" fontId="46" fillId="34" borderId="0" xfId="0" applyFont="1" applyFill="1" applyBorder="1"/>
    <xf numFmtId="164" fontId="2" fillId="0" borderId="0" xfId="0" applyNumberFormat="1" applyFont="1" applyFill="1" applyBorder="1"/>
    <xf numFmtId="0" fontId="52" fillId="0" borderId="0" xfId="0" applyFont="1" applyFill="1" applyBorder="1"/>
    <xf numFmtId="2" fontId="52" fillId="0" borderId="0" xfId="0" applyNumberFormat="1" applyFont="1" applyFill="1" applyBorder="1"/>
    <xf numFmtId="0" fontId="52" fillId="0" borderId="0" xfId="0" applyFont="1" applyFill="1"/>
    <xf numFmtId="0" fontId="53" fillId="0" borderId="0" xfId="0" applyFont="1" applyFill="1" applyAlignment="1">
      <alignment horizontal="right"/>
    </xf>
    <xf numFmtId="0" fontId="53" fillId="0" borderId="0" xfId="0" applyFont="1" applyFill="1"/>
    <xf numFmtId="0" fontId="54" fillId="0" borderId="0" xfId="0" applyFont="1"/>
    <xf numFmtId="0" fontId="53" fillId="0" borderId="0" xfId="0" applyFont="1"/>
    <xf numFmtId="0" fontId="53" fillId="0" borderId="0" xfId="0" applyFont="1" applyFill="1" applyBorder="1"/>
    <xf numFmtId="0" fontId="55" fillId="0" borderId="0" xfId="0" applyFont="1" applyFill="1" applyBorder="1"/>
    <xf numFmtId="0" fontId="55" fillId="0" borderId="0" xfId="0" applyFont="1"/>
    <xf numFmtId="164" fontId="55" fillId="0" borderId="0" xfId="0" applyNumberFormat="1" applyFont="1" applyFill="1" applyBorder="1"/>
    <xf numFmtId="0" fontId="55" fillId="0" borderId="0" xfId="0" applyFont="1" applyBorder="1"/>
    <xf numFmtId="2" fontId="55" fillId="0" borderId="0" xfId="0" applyNumberFormat="1" applyFont="1"/>
    <xf numFmtId="166" fontId="55" fillId="0" borderId="0" xfId="0" applyNumberFormat="1" applyFont="1" applyFill="1" applyBorder="1"/>
    <xf numFmtId="166" fontId="52" fillId="0" borderId="0" xfId="0" applyNumberFormat="1" applyFont="1" applyFill="1" applyBorder="1"/>
    <xf numFmtId="2" fontId="54" fillId="0" borderId="0" xfId="0" applyNumberFormat="1" applyFont="1"/>
    <xf numFmtId="0" fontId="0" fillId="21" borderId="16" xfId="0" applyFill="1" applyBorder="1"/>
    <xf numFmtId="0" fontId="0" fillId="21" borderId="17" xfId="0" applyFill="1" applyBorder="1"/>
    <xf numFmtId="0" fontId="0" fillId="21" borderId="18" xfId="0" applyFill="1" applyBorder="1"/>
    <xf numFmtId="0" fontId="0" fillId="21" borderId="0" xfId="0" applyFill="1" applyBorder="1"/>
    <xf numFmtId="0" fontId="0" fillId="21" borderId="20" xfId="0" applyFill="1" applyBorder="1"/>
    <xf numFmtId="0" fontId="45" fillId="21" borderId="0" xfId="0" applyFont="1" applyFill="1" applyBorder="1"/>
    <xf numFmtId="0" fontId="0" fillId="21" borderId="19" xfId="0" applyFill="1" applyBorder="1"/>
    <xf numFmtId="0" fontId="0" fillId="21" borderId="21" xfId="0" applyFill="1" applyBorder="1"/>
    <xf numFmtId="0" fontId="0" fillId="21" borderId="22" xfId="0" applyFill="1" applyBorder="1"/>
    <xf numFmtId="0" fontId="0" fillId="21" borderId="23" xfId="0" applyFill="1" applyBorder="1"/>
    <xf numFmtId="0" fontId="6" fillId="21" borderId="19" xfId="0" applyFont="1" applyFill="1" applyBorder="1"/>
    <xf numFmtId="0" fontId="0" fillId="0" borderId="0" xfId="0" applyBorder="1" applyAlignment="1">
      <alignment wrapText="1"/>
    </xf>
    <xf numFmtId="0" fontId="30" fillId="0" borderId="0" xfId="0" applyFont="1"/>
    <xf numFmtId="0" fontId="0" fillId="23" borderId="0" xfId="0" applyFill="1" applyBorder="1"/>
    <xf numFmtId="0" fontId="0" fillId="0" borderId="8" xfId="0" applyBorder="1"/>
    <xf numFmtId="0" fontId="32" fillId="15" borderId="1" xfId="0" applyFont="1" applyFill="1" applyBorder="1"/>
    <xf numFmtId="0" fontId="9" fillId="15" borderId="15" xfId="0" applyFont="1" applyFill="1" applyBorder="1"/>
    <xf numFmtId="0" fontId="2" fillId="23" borderId="12" xfId="0" applyFont="1" applyFill="1" applyBorder="1"/>
    <xf numFmtId="0" fontId="0" fillId="23" borderId="13" xfId="0" applyFill="1" applyBorder="1"/>
    <xf numFmtId="0" fontId="0" fillId="0" borderId="13" xfId="0" applyBorder="1"/>
    <xf numFmtId="0" fontId="2" fillId="23" borderId="14" xfId="0" applyFont="1" applyFill="1" applyBorder="1"/>
    <xf numFmtId="0" fontId="9" fillId="15" borderId="9" xfId="0" applyFont="1" applyFill="1" applyBorder="1"/>
    <xf numFmtId="0" fontId="0" fillId="15" borderId="10" xfId="0" applyFill="1" applyBorder="1"/>
    <xf numFmtId="0" fontId="0" fillId="0" borderId="10" xfId="0" applyBorder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43" fillId="21" borderId="12" xfId="0" applyFont="1" applyFill="1" applyBorder="1" applyAlignment="1">
      <alignment vertical="top" wrapText="1"/>
    </xf>
    <xf numFmtId="0" fontId="43" fillId="0" borderId="13" xfId="0" applyFont="1" applyBorder="1" applyAlignment="1">
      <alignment vertical="top" wrapText="1"/>
    </xf>
    <xf numFmtId="0" fontId="43" fillId="0" borderId="13" xfId="0" applyFont="1" applyBorder="1" applyAlignment="1">
      <alignment vertical="top"/>
    </xf>
    <xf numFmtId="0" fontId="0" fillId="0" borderId="6" xfId="0" applyBorder="1" applyAlignment="1">
      <alignment vertical="top"/>
    </xf>
    <xf numFmtId="0" fontId="43" fillId="0" borderId="14" xfId="0" applyFont="1" applyBorder="1" applyAlignment="1">
      <alignment vertical="top" wrapText="1"/>
    </xf>
    <xf numFmtId="0" fontId="43" fillId="0" borderId="0" xfId="0" applyFont="1" applyBorder="1" applyAlignment="1">
      <alignment vertical="top" wrapText="1"/>
    </xf>
    <xf numFmtId="0" fontId="43" fillId="0" borderId="0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8" xfId="0" applyBorder="1" applyAlignment="1">
      <alignment vertical="top"/>
    </xf>
    <xf numFmtId="0" fontId="17" fillId="21" borderId="12" xfId="0" applyFont="1" applyFill="1" applyBorder="1" applyAlignment="1">
      <alignment wrapText="1"/>
    </xf>
    <xf numFmtId="0" fontId="12" fillId="0" borderId="13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2" fillId="0" borderId="15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32" fillId="21" borderId="12" xfId="0" applyFont="1" applyFill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14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1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12" fillId="23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12" fillId="23" borderId="0" xfId="0" applyFont="1" applyFill="1" applyAlignment="1">
      <alignment horizontal="left" vertical="top" wrapText="1"/>
    </xf>
    <xf numFmtId="0" fontId="12" fillId="23" borderId="0" xfId="0" applyFont="1" applyFill="1" applyBorder="1" applyAlignment="1">
      <alignment horizontal="left" vertical="top" wrapText="1"/>
    </xf>
    <xf numFmtId="0" fontId="18" fillId="21" borderId="9" xfId="0" applyFont="1" applyFill="1" applyBorder="1" applyAlignment="1">
      <alignment horizontal="left" vertical="center" wrapText="1"/>
    </xf>
    <xf numFmtId="0" fontId="18" fillId="21" borderId="10" xfId="0" applyFont="1" applyFill="1" applyBorder="1" applyAlignment="1">
      <alignment horizontal="left" vertical="center" wrapText="1"/>
    </xf>
    <xf numFmtId="0" fontId="8" fillId="23" borderId="0" xfId="0" applyFont="1" applyFill="1" applyBorder="1" applyAlignment="1">
      <alignment horizontal="center" wrapText="1"/>
    </xf>
    <xf numFmtId="0" fontId="12" fillId="23" borderId="1" xfId="0" applyFont="1" applyFill="1" applyBorder="1" applyAlignment="1">
      <alignment horizontal="left" vertical="top" wrapText="1"/>
    </xf>
    <xf numFmtId="0" fontId="8" fillId="21" borderId="9" xfId="0" applyFont="1" applyFill="1" applyBorder="1" applyAlignment="1">
      <alignment horizontal="center" wrapText="1"/>
    </xf>
    <xf numFmtId="0" fontId="8" fillId="21" borderId="11" xfId="0" applyFont="1" applyFill="1" applyBorder="1" applyAlignment="1">
      <alignment horizontal="center" wrapText="1"/>
    </xf>
    <xf numFmtId="0" fontId="8" fillId="21" borderId="10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8" fillId="21" borderId="14" xfId="0" applyFont="1" applyFill="1" applyBorder="1" applyAlignment="1">
      <alignment horizontal="center" wrapText="1"/>
    </xf>
    <xf numFmtId="0" fontId="8" fillId="21" borderId="0" xfId="0" applyFont="1" applyFill="1" applyBorder="1" applyAlignment="1">
      <alignment horizontal="center" wrapText="1"/>
    </xf>
    <xf numFmtId="0" fontId="8" fillId="21" borderId="7" xfId="0" applyFont="1" applyFill="1" applyBorder="1" applyAlignment="1">
      <alignment horizontal="center" wrapText="1"/>
    </xf>
    <xf numFmtId="0" fontId="0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7" xfId="0" applyBorder="1" applyAlignment="1">
      <alignment wrapText="1"/>
    </xf>
    <xf numFmtId="0" fontId="18" fillId="21" borderId="12" xfId="0" applyFont="1" applyFill="1" applyBorder="1" applyAlignment="1">
      <alignment horizontal="left" vertical="center" wrapText="1"/>
    </xf>
    <xf numFmtId="0" fontId="18" fillId="21" borderId="13" xfId="0" applyFont="1" applyFill="1" applyBorder="1" applyAlignment="1">
      <alignment horizontal="left" vertical="center" wrapText="1"/>
    </xf>
    <xf numFmtId="0" fontId="8" fillId="21" borderId="12" xfId="0" applyFont="1" applyFill="1" applyBorder="1" applyAlignment="1">
      <alignment horizontal="center" vertical="center" wrapText="1"/>
    </xf>
    <xf numFmtId="0" fontId="8" fillId="21" borderId="6" xfId="0" applyFont="1" applyFill="1" applyBorder="1" applyAlignment="1">
      <alignment horizontal="center" vertical="center" wrapText="1"/>
    </xf>
    <xf numFmtId="0" fontId="8" fillId="21" borderId="13" xfId="0" applyFont="1" applyFill="1" applyBorder="1" applyAlignment="1">
      <alignment horizontal="center" vertical="center" wrapText="1"/>
    </xf>
    <xf numFmtId="0" fontId="12" fillId="25" borderId="0" xfId="0" applyFont="1" applyFill="1" applyBorder="1" applyAlignment="1">
      <alignment horizontal="center" wrapText="1"/>
    </xf>
    <xf numFmtId="0" fontId="2" fillId="25" borderId="0" xfId="0" applyFont="1" applyFill="1" applyBorder="1" applyAlignment="1">
      <alignment horizontal="center" wrapText="1"/>
    </xf>
    <xf numFmtId="1" fontId="9" fillId="0" borderId="2" xfId="0" applyNumberFormat="1" applyFont="1" applyFill="1" applyBorder="1"/>
    <xf numFmtId="2" fontId="9" fillId="21" borderId="2" xfId="2" applyNumberFormat="1" applyFont="1" applyFill="1" applyBorder="1"/>
    <xf numFmtId="2" fontId="2" fillId="21" borderId="2" xfId="0" applyNumberFormat="1" applyFont="1" applyFill="1" applyBorder="1"/>
    <xf numFmtId="0" fontId="56" fillId="0" borderId="0" xfId="0" applyFont="1"/>
    <xf numFmtId="0" fontId="57" fillId="0" borderId="0" xfId="0" applyFont="1"/>
    <xf numFmtId="0" fontId="0" fillId="21" borderId="13" xfId="0" applyFill="1" applyBorder="1"/>
    <xf numFmtId="0" fontId="0" fillId="21" borderId="6" xfId="0" applyFill="1" applyBorder="1"/>
    <xf numFmtId="49" fontId="2" fillId="21" borderId="19" xfId="0" applyNumberFormat="1" applyFont="1" applyFill="1" applyBorder="1"/>
    <xf numFmtId="0" fontId="6" fillId="21" borderId="21" xfId="0" applyFont="1" applyFill="1" applyBorder="1"/>
    <xf numFmtId="0" fontId="49" fillId="0" borderId="12" xfId="0" applyFont="1" applyBorder="1"/>
    <xf numFmtId="0" fontId="0" fillId="0" borderId="14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5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29" fillId="21" borderId="13" xfId="0" applyFont="1" applyFill="1" applyBorder="1"/>
    <xf numFmtId="0" fontId="29" fillId="21" borderId="6" xfId="0" applyFont="1" applyFill="1" applyBorder="1"/>
    <xf numFmtId="0" fontId="29" fillId="21" borderId="0" xfId="0" applyFont="1" applyFill="1" applyBorder="1"/>
    <xf numFmtId="0" fontId="29" fillId="21" borderId="7" xfId="0" applyFont="1" applyFill="1" applyBorder="1"/>
    <xf numFmtId="0" fontId="29" fillId="21" borderId="1" xfId="0" applyFont="1" applyFill="1" applyBorder="1"/>
    <xf numFmtId="0" fontId="29" fillId="21" borderId="8" xfId="0" applyFont="1" applyFill="1" applyBorder="1"/>
    <xf numFmtId="0" fontId="16" fillId="21" borderId="12" xfId="0" applyFont="1" applyFill="1" applyBorder="1"/>
    <xf numFmtId="0" fontId="17" fillId="21" borderId="14" xfId="0" applyFont="1" applyFill="1" applyBorder="1"/>
    <xf numFmtId="0" fontId="17" fillId="21" borderId="15" xfId="0" applyFont="1" applyFill="1" applyBorder="1"/>
  </cellXfs>
  <cellStyles count="7">
    <cellStyle name="Normal" xfId="0" builtinId="0"/>
    <cellStyle name="Normal 2" xfId="2"/>
    <cellStyle name="Normal 2 2" xfId="4"/>
    <cellStyle name="Normal 2 3" xfId="6"/>
    <cellStyle name="Normal 3" xfId="1"/>
    <cellStyle name="Normal 3 2" xfId="3"/>
    <cellStyle name="Normal 3 3" xfId="5"/>
  </cellStyles>
  <dxfs count="0"/>
  <tableStyles count="0" defaultTableStyle="TableStyleMedium2" defaultPivotStyle="PivotStyleLight16"/>
  <colors>
    <mruColors>
      <color rgb="FF4478B6"/>
      <color rgb="FF82A5D0"/>
      <color rgb="FFB2CB7F"/>
      <color rgb="FFF9B073"/>
      <color rgb="FFFBD8BB"/>
      <color rgb="FF8AAC46"/>
      <color rgb="FF678034"/>
      <color rgb="FF3E4D1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589154994915299"/>
          <c:y val="7.5901343394013235E-2"/>
          <c:w val="0.61242873603395731"/>
          <c:h val="0.57829412826410642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'2 EFFEKT'!$B$4</c:f>
              <c:strCache>
                <c:ptCount val="1"/>
                <c:pt idx="0">
                  <c:v>Reduktion i masse/masseflux (andel)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'2 EFFEKT'!$M$2:$Q$2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'2 EFFEKT'!$M$4:$Q$4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205568"/>
        <c:axId val="141380992"/>
      </c:barChart>
      <c:catAx>
        <c:axId val="132205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1380992"/>
        <c:crosses val="autoZero"/>
        <c:auto val="1"/>
        <c:lblAlgn val="ctr"/>
        <c:lblOffset val="100"/>
        <c:noMultiLvlLbl val="0"/>
      </c:catAx>
      <c:valAx>
        <c:axId val="14138099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Normaliseret score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3220556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0528651562244465E-2"/>
          <c:y val="0.86275516214260473"/>
          <c:w val="0.97687133915151592"/>
          <c:h val="8.7834447329087448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378775801173002"/>
          <c:y val="5.3877564872907568E-2"/>
          <c:w val="0.63432383914973589"/>
          <c:h val="0.719558983013718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 RESULTAT'!$A$23</c:f>
              <c:strCache>
                <c:ptCount val="1"/>
                <c:pt idx="0">
                  <c:v>Miljø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RESULTAT'!$B$23:$F$23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'7 RESULTAT'!$A$24</c:f>
              <c:strCache>
                <c:ptCount val="1"/>
                <c:pt idx="0">
                  <c:v>Samfund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RESULTAT'!$B$24:$F$24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'7 RESULTAT'!$A$25</c:f>
              <c:strCache>
                <c:ptCount val="1"/>
                <c:pt idx="0">
                  <c:v>Økonomi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RESULTAT'!$B$25:$F$25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3"/>
          <c:order val="3"/>
          <c:tx>
            <c:strRef>
              <c:f>'7 RESULTAT'!$A$26</c:f>
              <c:strCache>
                <c:ptCount val="1"/>
                <c:pt idx="0">
                  <c:v>Effekt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RESULTAT'!$B$26:$F$26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834176"/>
        <c:axId val="148835712"/>
      </c:barChart>
      <c:catAx>
        <c:axId val="148834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8835712"/>
        <c:crosses val="autoZero"/>
        <c:auto val="1"/>
        <c:lblAlgn val="ctr"/>
        <c:lblOffset val="100"/>
        <c:noMultiLvlLbl val="0"/>
      </c:catAx>
      <c:valAx>
        <c:axId val="14883571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Samlet</a:t>
                </a:r>
                <a:r>
                  <a:rPr lang="da-DK" baseline="0"/>
                  <a:t> score (vægtet sum)</a:t>
                </a:r>
                <a:endParaRPr lang="da-DK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48834176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/>
      <c:overlay val="0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589154994915299"/>
          <c:y val="7.5901343394013235E-2"/>
          <c:w val="0.61242873603395731"/>
          <c:h val="0.578294128264106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 ØKONOMI '!$A$4</c:f>
              <c:strCache>
                <c:ptCount val="1"/>
                <c:pt idx="0">
                  <c:v>Afværgeomkostninger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'3 ØKONOMI '!$G$2:$K$2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'3 ØKONOMI '!$G$4:$K$4</c:f>
              <c:numCache>
                <c:formatCode>General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 formatCode="0">
                  <c:v>1</c:v>
                </c:pt>
                <c:pt idx="4">
                  <c:v>1</c:v>
                </c:pt>
              </c:numCache>
            </c:numRef>
          </c:val>
        </c:ser>
        <c:ser>
          <c:idx val="1"/>
          <c:order val="1"/>
          <c:tx>
            <c:strRef>
              <c:f>'3 ØKONOMI '!$A$5</c:f>
              <c:strCache>
                <c:ptCount val="1"/>
                <c:pt idx="0">
                  <c:v>Teknisk usikkerhed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'3 ØKONOMI '!$G$2:$K$2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'3 ØKONOMI '!$G$6:$K$6</c:f>
              <c:numCache>
                <c:formatCode>0.00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</c:ser>
        <c:ser>
          <c:idx val="2"/>
          <c:order val="2"/>
          <c:tx>
            <c:strRef>
              <c:f>'3 ØKONOMI '!$A$7</c:f>
              <c:strCache>
                <c:ptCount val="1"/>
                <c:pt idx="0">
                  <c:v>Modenhed af teknik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strRef>
              <c:f>'3 ØKONOMI '!$G$2:$K$2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'3 ØKONOMI '!$G$8:$K$8</c:f>
              <c:numCache>
                <c:formatCode>0.00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308288"/>
        <c:axId val="143309824"/>
      </c:barChart>
      <c:catAx>
        <c:axId val="1433082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3309824"/>
        <c:crosses val="autoZero"/>
        <c:auto val="1"/>
        <c:lblAlgn val="ctr"/>
        <c:lblOffset val="100"/>
        <c:noMultiLvlLbl val="0"/>
      </c:catAx>
      <c:valAx>
        <c:axId val="143309824"/>
        <c:scaling>
          <c:orientation val="minMax"/>
          <c:max val="6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Mio. Kr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4330828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3198967601633"/>
          <c:y val="0.84818321035778921"/>
          <c:w val="0.63566403708102903"/>
          <c:h val="8.7834447329087448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589154994915299"/>
          <c:y val="7.5901343394013235E-2"/>
          <c:w val="0.61242873603395731"/>
          <c:h val="0.578294128264106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 ØKONOMI '!$A$4</c:f>
              <c:strCache>
                <c:ptCount val="1"/>
                <c:pt idx="0">
                  <c:v>Afværgeomkostninger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'3 ØKONOMI '!$L$2:$P$2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'3 ØKONOMI '!$L$4:$P$4</c:f>
              <c:numCache>
                <c:formatCode>0.00</c:formatCode>
                <c:ptCount val="5"/>
                <c:pt idx="0">
                  <c:v>0.76923076923076938</c:v>
                </c:pt>
                <c:pt idx="1">
                  <c:v>0.76923076923076938</c:v>
                </c:pt>
                <c:pt idx="2">
                  <c:v>0.76923076923076938</c:v>
                </c:pt>
                <c:pt idx="3">
                  <c:v>0.76923076923076938</c:v>
                </c:pt>
                <c:pt idx="4">
                  <c:v>0.76923076923076938</c:v>
                </c:pt>
              </c:numCache>
            </c:numRef>
          </c:val>
        </c:ser>
        <c:ser>
          <c:idx val="1"/>
          <c:order val="1"/>
          <c:tx>
            <c:strRef>
              <c:f>'3 ØKONOMI '!$A$7</c:f>
              <c:strCache>
                <c:ptCount val="1"/>
                <c:pt idx="0">
                  <c:v>Modenhed af teknik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'3 ØKONOMI '!$L$2:$P$2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'3 ØKONOMI '!$L$6:$P$6</c:f>
              <c:numCache>
                <c:formatCode>0.00</c:formatCode>
                <c:ptCount val="5"/>
                <c:pt idx="0">
                  <c:v>0.1153846153846154</c:v>
                </c:pt>
                <c:pt idx="1">
                  <c:v>0.1153846153846154</c:v>
                </c:pt>
                <c:pt idx="2">
                  <c:v>0.1153846153846154</c:v>
                </c:pt>
                <c:pt idx="3">
                  <c:v>0.1153846153846154</c:v>
                </c:pt>
                <c:pt idx="4">
                  <c:v>0.1153846153846154</c:v>
                </c:pt>
              </c:numCache>
            </c:numRef>
          </c:val>
        </c:ser>
        <c:ser>
          <c:idx val="2"/>
          <c:order val="2"/>
          <c:tx>
            <c:strRef>
              <c:f>'3 ØKONOMI '!$A$7</c:f>
              <c:strCache>
                <c:ptCount val="1"/>
                <c:pt idx="0">
                  <c:v>Modenhed af teknik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strRef>
              <c:f>'3 ØKONOMI '!$L$2:$P$2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'3 ØKONOMI '!$L$8:$P$8</c:f>
              <c:numCache>
                <c:formatCode>0.00</c:formatCode>
                <c:ptCount val="5"/>
                <c:pt idx="0">
                  <c:v>0.1153846153846154</c:v>
                </c:pt>
                <c:pt idx="1">
                  <c:v>0.1153846153846154</c:v>
                </c:pt>
                <c:pt idx="2">
                  <c:v>0.1153846153846154</c:v>
                </c:pt>
                <c:pt idx="3">
                  <c:v>0.1153846153846154</c:v>
                </c:pt>
                <c:pt idx="4">
                  <c:v>0.1153846153846154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341824"/>
        <c:axId val="143343616"/>
      </c:barChart>
      <c:catAx>
        <c:axId val="143341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3343616"/>
        <c:crosses val="autoZero"/>
        <c:auto val="1"/>
        <c:lblAlgn val="ctr"/>
        <c:lblOffset val="100"/>
        <c:noMultiLvlLbl val="0"/>
      </c:catAx>
      <c:valAx>
        <c:axId val="143343616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Normaliseret score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4334182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33898880016136562"/>
          <c:y val="0.84818321035778921"/>
          <c:w val="0.62866491293599358"/>
          <c:h val="8.7834447329087448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589154994915299"/>
          <c:y val="7.5901343394013235E-2"/>
          <c:w val="0.61242873603395731"/>
          <c:h val="0.6921460514655752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'4 TID'!$A$5</c:f>
              <c:strCache>
                <c:ptCount val="1"/>
                <c:pt idx="0">
                  <c:v>Normalisering: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'4 TID'!$H$2:$L$2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'4 TID'!$H$4:$L$4</c:f>
              <c:numCache>
                <c:formatCode>0.00</c:formatCode>
                <c:ptCount val="5"/>
                <c:pt idx="0">
                  <c:v>3.3333333333333333E-2</c:v>
                </c:pt>
                <c:pt idx="1">
                  <c:v>3.3333333333333333E-2</c:v>
                </c:pt>
                <c:pt idx="2">
                  <c:v>3.3333333333333333E-2</c:v>
                </c:pt>
                <c:pt idx="3">
                  <c:v>3.3333333333333333E-2</c:v>
                </c:pt>
                <c:pt idx="4">
                  <c:v>3.3333333333333333E-2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368576"/>
        <c:axId val="143370112"/>
      </c:barChart>
      <c:catAx>
        <c:axId val="143368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3370112"/>
        <c:crosses val="autoZero"/>
        <c:auto val="1"/>
        <c:lblAlgn val="ctr"/>
        <c:lblOffset val="100"/>
        <c:noMultiLvlLbl val="0"/>
      </c:catAx>
      <c:valAx>
        <c:axId val="143370112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Normaliseret score</a:t>
                </a:r>
              </a:p>
            </c:rich>
          </c:tx>
          <c:layout>
            <c:manualLayout>
              <c:xMode val="edge"/>
              <c:yMode val="edge"/>
              <c:x val="0.5695148516614309"/>
              <c:y val="0.873643581460416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43368576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589154994915299"/>
          <c:y val="7.5901343394013235E-2"/>
          <c:w val="0.61242873603395731"/>
          <c:h val="0.578294128264106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'5 MILJØ'!$A$4</c:f>
              <c:strCache>
                <c:ptCount val="1"/>
                <c:pt idx="0">
                  <c:v>Emissioner til luft og vand</c:v>
                </c:pt>
              </c:strCache>
            </c:strRef>
          </c:tx>
          <c:spPr>
            <a:solidFill>
              <a:srgbClr val="3E4D1F"/>
            </a:solidFill>
          </c:spPr>
          <c:invertIfNegative val="0"/>
          <c:cat>
            <c:strRef>
              <c:f>'5 MILJØ'!$AH$2:$AL$2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'5 MILJØ'!$AH$4:$AL$4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'5 MILJØ'!$A$8</c:f>
              <c:strCache>
                <c:ptCount val="1"/>
                <c:pt idx="0">
                  <c:v>Økotoksicitet</c:v>
                </c:pt>
              </c:strCache>
            </c:strRef>
          </c:tx>
          <c:spPr>
            <a:solidFill>
              <a:srgbClr val="678034"/>
            </a:solidFill>
          </c:spPr>
          <c:invertIfNegative val="0"/>
          <c:cat>
            <c:strRef>
              <c:f>'5 MILJØ'!$AH$2:$AL$2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'5 MILJØ'!$AH$5:$AL$5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'5 MILJØ'!$A$10</c:f>
              <c:strCache>
                <c:ptCount val="1"/>
                <c:pt idx="0">
                  <c:v>Affald</c:v>
                </c:pt>
              </c:strCache>
            </c:strRef>
          </c:tx>
          <c:spPr>
            <a:solidFill>
              <a:srgbClr val="8AAC46"/>
            </a:solidFill>
          </c:spPr>
          <c:invertIfNegative val="0"/>
          <c:cat>
            <c:strRef>
              <c:f>'5 MILJØ'!$AH$2:$AL$2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'5 MILJØ'!$AH$6:$AL$6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3"/>
          <c:order val="3"/>
          <c:tx>
            <c:strRef>
              <c:f>'5 MILJØ'!$A$11</c:f>
              <c:strCache>
                <c:ptCount val="1"/>
                <c:pt idx="0">
                  <c:v>Ressourceforbrug</c:v>
                </c:pt>
              </c:strCache>
            </c:strRef>
          </c:tx>
          <c:spPr>
            <a:solidFill>
              <a:srgbClr val="B2CB7F"/>
            </a:solidFill>
          </c:spPr>
          <c:invertIfNegative val="0"/>
          <c:cat>
            <c:strRef>
              <c:f>'5 MILJØ'!$AH$2:$AL$2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'5 MILJØ'!$AH$7:$AL$7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4"/>
          <c:order val="4"/>
          <c:tx>
            <c:strRef>
              <c:f>'5 MILJØ'!$A$24</c:f>
              <c:strCache>
                <c:ptCount val="1"/>
                <c:pt idx="0">
                  <c:v>Jordkvalitet efter oprensning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strRef>
              <c:f>'5 MILJØ'!$AH$2:$AL$2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'5 MILJØ'!$AH$8:$AL$8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879168"/>
        <c:axId val="143901440"/>
      </c:barChart>
      <c:catAx>
        <c:axId val="1438791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3901440"/>
        <c:crosses val="autoZero"/>
        <c:auto val="1"/>
        <c:lblAlgn val="ctr"/>
        <c:lblOffset val="100"/>
        <c:noMultiLvlLbl val="0"/>
      </c:catAx>
      <c:valAx>
        <c:axId val="143901440"/>
        <c:scaling>
          <c:orientation val="minMax"/>
          <c:max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Vægtet  og normaliseret score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4387916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3.4526899852315725E-2"/>
          <c:y val="0.85789784488099952"/>
          <c:w val="0.95672419496638972"/>
          <c:h val="8.7834447329087448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3589154994915299"/>
          <c:y val="7.5901343394013235E-2"/>
          <c:w val="0.61242873603395731"/>
          <c:h val="0.5782941282641064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'6 SAMFUND'!$A$4</c:f>
              <c:strCache>
                <c:ptCount val="1"/>
                <c:pt idx="0">
                  <c:v>Gener for beboere/naboer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'6 SAMFUND'!$AD$2:$AH$2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'6 SAMFUND'!$AD$4:$AH$4</c:f>
              <c:numCache>
                <c:formatCode>0.00</c:formatCode>
                <c:ptCount val="5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'6 SAMFUND'!$M$12</c:f>
              <c:strCache>
                <c:ptCount val="1"/>
                <c:pt idx="0">
                  <c:v>Sundhedseffekter</c:v>
                </c:pt>
              </c:strCache>
            </c:strRef>
          </c:tx>
          <c:spPr>
            <a:solidFill>
              <a:srgbClr val="4478B6"/>
            </a:solidFill>
          </c:spPr>
          <c:invertIfNegative val="0"/>
          <c:cat>
            <c:strRef>
              <c:f>'6 SAMFUND'!$AD$2:$AH$2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'6 SAMFUND'!$AD$6:$AH$6</c:f>
              <c:numCache>
                <c:formatCode>0.00</c:formatCode>
                <c:ptCount val="5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'6 SAMFUND'!$M$7</c:f>
              <c:strCache>
                <c:ptCount val="1"/>
                <c:pt idx="0">
                  <c:v>Arbejdsmiljø</c:v>
                </c:pt>
              </c:strCache>
            </c:strRef>
          </c:tx>
          <c:spPr>
            <a:solidFill>
              <a:srgbClr val="82A5D0"/>
            </a:solidFill>
          </c:spPr>
          <c:invertIfNegative val="0"/>
          <c:cat>
            <c:strRef>
              <c:f>'6 SAMFUND'!$AD$2:$AH$2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'6 SAMFUND'!$AD$7:$AH$7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'6 SAMFUND'!$B$15</c:f>
              <c:strCache>
                <c:ptCount val="1"/>
                <c:pt idx="0">
                  <c:v>Påvirkning af renommé af område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'6 SAMFUND'!$AD$2:$AH$2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'6 SAMFUND'!$AD$8:$AH$8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6546048"/>
        <c:axId val="146564224"/>
      </c:barChart>
      <c:catAx>
        <c:axId val="1465460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6564224"/>
        <c:crosses val="autoZero"/>
        <c:auto val="1"/>
        <c:lblAlgn val="ctr"/>
        <c:lblOffset val="100"/>
        <c:noMultiLvlLbl val="0"/>
      </c:catAx>
      <c:valAx>
        <c:axId val="146564224"/>
        <c:scaling>
          <c:orientation val="minMax"/>
          <c:max val="1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Vægtet og normaliseret score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46546048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9550675518813521"/>
          <c:y val="0.85789794317320212"/>
          <c:w val="0.78264564412677728"/>
          <c:h val="8.7834447329087448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598690904377691"/>
          <c:y val="6.1904761904761907E-2"/>
          <c:w val="0.552124688117689"/>
          <c:h val="0.655920509936257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 RESULTAT'!$A$34</c:f>
              <c:strCache>
                <c:ptCount val="1"/>
                <c:pt idx="0">
                  <c:v>Miljø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RESULTAT'!$B$34:$F$34</c:f>
              <c:numCache>
                <c:formatCode>0.00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'7 RESULTAT'!$A$35</c:f>
              <c:strCache>
                <c:ptCount val="1"/>
                <c:pt idx="0">
                  <c:v>Samfund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RESULTAT'!$B$35:$F$35</c:f>
              <c:numCache>
                <c:formatCode>0.00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'7 RESULTAT'!$A$36</c:f>
              <c:strCache>
                <c:ptCount val="1"/>
                <c:pt idx="0">
                  <c:v>Økonomi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RESULTAT'!$B$36:$F$36</c:f>
              <c:numCache>
                <c:formatCode>0.00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</c:ser>
        <c:ser>
          <c:idx val="3"/>
          <c:order val="3"/>
          <c:tx>
            <c:strRef>
              <c:f>'7 RESULTAT'!$A$37</c:f>
              <c:strCache>
                <c:ptCount val="1"/>
                <c:pt idx="0">
                  <c:v>Effekt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RESULTAT'!$B$37:$F$37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'7 RESULTAT'!$A$38</c:f>
              <c:strCache>
                <c:ptCount val="1"/>
                <c:pt idx="0">
                  <c:v>Tid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RESULTAT'!$B$38:$F$38</c:f>
              <c:numCache>
                <c:formatCode>0.00</c:formatCode>
                <c:ptCount val="5"/>
                <c:pt idx="0">
                  <c:v>6.6666666666666671E-3</c:v>
                </c:pt>
                <c:pt idx="1">
                  <c:v>6.6666666666666671E-3</c:v>
                </c:pt>
                <c:pt idx="2">
                  <c:v>6.6666666666666671E-3</c:v>
                </c:pt>
                <c:pt idx="3">
                  <c:v>6.6666666666666671E-3</c:v>
                </c:pt>
                <c:pt idx="4">
                  <c:v>6.6666666666666671E-3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206912"/>
        <c:axId val="147208448"/>
      </c:barChart>
      <c:catAx>
        <c:axId val="14720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7208448"/>
        <c:crosses val="autoZero"/>
        <c:auto val="1"/>
        <c:lblAlgn val="ctr"/>
        <c:lblOffset val="100"/>
        <c:noMultiLvlLbl val="0"/>
      </c:catAx>
      <c:valAx>
        <c:axId val="147208448"/>
        <c:scaling>
          <c:orientation val="minMax"/>
          <c:max val="0.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Samlet score (lige vægt)</a:t>
                </a:r>
                <a:r>
                  <a:rPr lang="da-DK" baseline="0"/>
                  <a:t>)</a:t>
                </a:r>
                <a:endParaRPr lang="da-DK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4720691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9258481578691551"/>
          <c:y val="0.17996512935883016"/>
          <c:w val="8.930818832831082E-2"/>
          <c:h val="0.4305455568053993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598690904377691"/>
          <c:y val="6.1904761904761907E-2"/>
          <c:w val="0.552124688117689"/>
          <c:h val="0.6559205099362579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 RESULTAT'!$A$44</c:f>
              <c:strCache>
                <c:ptCount val="1"/>
                <c:pt idx="0">
                  <c:v>Miljø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'7 RESULTAT'!$B$43:$F$43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RESULTAT'!$B$44:$F$44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'7 RESULTAT'!$A$45</c:f>
              <c:strCache>
                <c:ptCount val="1"/>
                <c:pt idx="0">
                  <c:v>Samfund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'7 RESULTAT'!$B$43:$F$43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RESULTAT'!$B$45:$F$45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'7 RESULTAT'!$A$46</c:f>
              <c:strCache>
                <c:ptCount val="1"/>
                <c:pt idx="0">
                  <c:v>Økonomi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'7 RESULTAT'!$B$43:$F$43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RESULTAT'!$B$46:$F$46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3"/>
          <c:order val="3"/>
          <c:tx>
            <c:strRef>
              <c:f>'7 RESULTAT'!$A$47</c:f>
              <c:strCache>
                <c:ptCount val="1"/>
                <c:pt idx="0">
                  <c:v>Effekt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'7 RESULTAT'!$B$43:$F$43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RESULTAT'!$B$47:$F$47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'7 RESULTAT'!$A$48</c:f>
              <c:strCache>
                <c:ptCount val="1"/>
                <c:pt idx="0">
                  <c:v>Tid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'7 RESULTAT'!$B$43:$F$43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RESULTAT'!$B$48:$F$48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244544"/>
        <c:axId val="147246080"/>
      </c:barChart>
      <c:catAx>
        <c:axId val="147244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7246080"/>
        <c:crosses val="autoZero"/>
        <c:auto val="1"/>
        <c:lblAlgn val="ctr"/>
        <c:lblOffset val="100"/>
        <c:noMultiLvlLbl val="0"/>
      </c:catAx>
      <c:valAx>
        <c:axId val="147246080"/>
        <c:scaling>
          <c:orientation val="minMax"/>
          <c:max val="0.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Samlet score (vægtet score</a:t>
                </a:r>
                <a:r>
                  <a:rPr lang="da-DK" baseline="0"/>
                  <a:t>)</a:t>
                </a:r>
                <a:endParaRPr lang="da-DK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4724454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9587699685687439"/>
          <c:y val="0.23234608173978252"/>
          <c:w val="8.930818832831082E-2"/>
          <c:h val="0.4305455568053993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201821068662713"/>
          <c:y val="5.4098388588299261E-2"/>
          <c:w val="0.62609338647483881"/>
          <c:h val="0.718409561590066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 RESULTAT'!$A$14</c:f>
              <c:strCache>
                <c:ptCount val="1"/>
                <c:pt idx="0">
                  <c:v>Miljø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RESULTAT'!$B$14:$F$14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'7 RESULTAT'!$A$15</c:f>
              <c:strCache>
                <c:ptCount val="1"/>
                <c:pt idx="0">
                  <c:v>Samfund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RESULTAT'!$B$15:$F$15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'7 RESULTAT'!$A$16</c:f>
              <c:strCache>
                <c:ptCount val="1"/>
                <c:pt idx="0">
                  <c:v>Økonomi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RESULTAT'!$B$16:$F$16</c:f>
              <c:numCache>
                <c:formatCode>0.00</c:formatCode>
                <c:ptCount val="5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</c:numCache>
            </c:numRef>
          </c:val>
        </c:ser>
        <c:ser>
          <c:idx val="3"/>
          <c:order val="3"/>
          <c:tx>
            <c:strRef>
              <c:f>'7 RESULTAT'!$A$17</c:f>
              <c:strCache>
                <c:ptCount val="1"/>
                <c:pt idx="0">
                  <c:v>Effekt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cat>
            <c:strRef>
              <c:f>'7 RESULTAT'!$B$4:$F$4</c:f>
              <c:strCache>
                <c:ptCount val="5"/>
                <c:pt idx="0">
                  <c:v>Løsning 1</c:v>
                </c:pt>
                <c:pt idx="1">
                  <c:v>Løsning 2</c:v>
                </c:pt>
                <c:pt idx="2">
                  <c:v>Løsning 3</c:v>
                </c:pt>
                <c:pt idx="3">
                  <c:v>Løsning 4</c:v>
                </c:pt>
                <c:pt idx="4">
                  <c:v>Løsning 5</c:v>
                </c:pt>
              </c:strCache>
            </c:strRef>
          </c:cat>
          <c:val>
            <c:numRef>
              <c:f>'7 RESULTAT'!$B$17:$E$17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8796928"/>
        <c:axId val="148798464"/>
      </c:barChart>
      <c:catAx>
        <c:axId val="148796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48798464"/>
        <c:crosses val="autoZero"/>
        <c:auto val="1"/>
        <c:lblAlgn val="ctr"/>
        <c:lblOffset val="100"/>
        <c:noMultiLvlLbl val="0"/>
      </c:catAx>
      <c:valAx>
        <c:axId val="148798464"/>
        <c:scaling>
          <c:orientation val="minMax"/>
          <c:max val="0.8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a-DK"/>
                  <a:t>Samlet </a:t>
                </a:r>
                <a:r>
                  <a:rPr lang="da-DK" baseline="0"/>
                  <a:t>score (lige vægt)</a:t>
                </a:r>
                <a:endParaRPr lang="da-DK"/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4879692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9258481578691551"/>
          <c:y val="0.23361055046368936"/>
          <c:w val="8.930818832831082E-2"/>
          <c:h val="0.35572962732909635"/>
        </c:manualLayout>
      </c:layout>
      <c:overlay val="0"/>
      <c:spPr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3</xdr:row>
      <xdr:rowOff>171450</xdr:rowOff>
    </xdr:from>
    <xdr:to>
      <xdr:col>12</xdr:col>
      <xdr:colOff>470916</xdr:colOff>
      <xdr:row>6</xdr:row>
      <xdr:rowOff>69342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790575"/>
          <a:ext cx="2261616" cy="469392"/>
        </a:xfrm>
        <a:prstGeom prst="rect">
          <a:avLst/>
        </a:prstGeom>
      </xdr:spPr>
    </xdr:pic>
    <xdr:clientData/>
  </xdr:twoCellAnchor>
  <xdr:twoCellAnchor editAs="oneCell">
    <xdr:from>
      <xdr:col>13</xdr:col>
      <xdr:colOff>304800</xdr:colOff>
      <xdr:row>3</xdr:row>
      <xdr:rowOff>95250</xdr:rowOff>
    </xdr:from>
    <xdr:to>
      <xdr:col>15</xdr:col>
      <xdr:colOff>368300</xdr:colOff>
      <xdr:row>6</xdr:row>
      <xdr:rowOff>146685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82075" y="714375"/>
          <a:ext cx="1282700" cy="622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111125</xdr:colOff>
      <xdr:row>1</xdr:row>
      <xdr:rowOff>85725</xdr:rowOff>
    </xdr:from>
    <xdr:to>
      <xdr:col>30</xdr:col>
      <xdr:colOff>53976</xdr:colOff>
      <xdr:row>12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</xdr:colOff>
      <xdr:row>18</xdr:row>
      <xdr:rowOff>28575</xdr:rowOff>
    </xdr:from>
    <xdr:to>
      <xdr:col>31</xdr:col>
      <xdr:colOff>85726</xdr:colOff>
      <xdr:row>31</xdr:row>
      <xdr:rowOff>33337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152400</xdr:colOff>
      <xdr:row>1</xdr:row>
      <xdr:rowOff>95250</xdr:rowOff>
    </xdr:from>
    <xdr:to>
      <xdr:col>31</xdr:col>
      <xdr:colOff>95251</xdr:colOff>
      <xdr:row>15</xdr:row>
      <xdr:rowOff>100012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1</xdr:row>
      <xdr:rowOff>171450</xdr:rowOff>
    </xdr:from>
    <xdr:to>
      <xdr:col>25</xdr:col>
      <xdr:colOff>142876</xdr:colOff>
      <xdr:row>14</xdr:row>
      <xdr:rowOff>58208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202405</xdr:colOff>
      <xdr:row>1</xdr:row>
      <xdr:rowOff>178595</xdr:rowOff>
    </xdr:from>
    <xdr:to>
      <xdr:col>51</xdr:col>
      <xdr:colOff>173831</xdr:colOff>
      <xdr:row>14</xdr:row>
      <xdr:rowOff>7144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180975</xdr:colOff>
      <xdr:row>1</xdr:row>
      <xdr:rowOff>133350</xdr:rowOff>
    </xdr:from>
    <xdr:to>
      <xdr:col>47</xdr:col>
      <xdr:colOff>123826</xdr:colOff>
      <xdr:row>11</xdr:row>
      <xdr:rowOff>42862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264584</xdr:colOff>
      <xdr:row>3</xdr:row>
      <xdr:rowOff>52915</xdr:rowOff>
    </xdr:from>
    <xdr:to>
      <xdr:col>21</xdr:col>
      <xdr:colOff>349251</xdr:colOff>
      <xdr:row>17</xdr:row>
      <xdr:rowOff>52915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285749</xdr:colOff>
      <xdr:row>19</xdr:row>
      <xdr:rowOff>84668</xdr:rowOff>
    </xdr:from>
    <xdr:to>
      <xdr:col>21</xdr:col>
      <xdr:colOff>370416</xdr:colOff>
      <xdr:row>33</xdr:row>
      <xdr:rowOff>84668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359833</xdr:colOff>
      <xdr:row>3</xdr:row>
      <xdr:rowOff>0</xdr:rowOff>
    </xdr:from>
    <xdr:to>
      <xdr:col>35</xdr:col>
      <xdr:colOff>582083</xdr:colOff>
      <xdr:row>16</xdr:row>
      <xdr:rowOff>105832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370416</xdr:colOff>
      <xdr:row>19</xdr:row>
      <xdr:rowOff>31750</xdr:rowOff>
    </xdr:from>
    <xdr:to>
      <xdr:col>35</xdr:col>
      <xdr:colOff>592666</xdr:colOff>
      <xdr:row>32</xdr:row>
      <xdr:rowOff>148166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Normal="100" workbookViewId="0">
      <selection activeCell="H33" sqref="H33"/>
    </sheetView>
  </sheetViews>
  <sheetFormatPr defaultRowHeight="15" x14ac:dyDescent="0.25"/>
  <cols>
    <col min="1" max="1" width="15.85546875" customWidth="1"/>
    <col min="2" max="2" width="13.7109375" customWidth="1"/>
  </cols>
  <sheetData>
    <row r="1" spans="1:16" ht="18.75" x14ac:dyDescent="0.3">
      <c r="A1" s="219" t="s">
        <v>74</v>
      </c>
      <c r="B1" s="220"/>
      <c r="C1" s="220"/>
      <c r="D1" s="220"/>
      <c r="E1" s="220"/>
      <c r="F1" s="220"/>
      <c r="G1" s="220"/>
      <c r="H1" s="220"/>
      <c r="J1" s="316" t="s">
        <v>279</v>
      </c>
      <c r="K1" s="317"/>
      <c r="L1" s="317"/>
      <c r="M1" s="317"/>
      <c r="N1" s="317"/>
      <c r="O1" s="317"/>
      <c r="P1" s="318"/>
    </row>
    <row r="2" spans="1:16" x14ac:dyDescent="0.25">
      <c r="A2" s="220"/>
      <c r="B2" s="220"/>
      <c r="C2" s="220"/>
      <c r="D2" s="220"/>
      <c r="E2" s="220"/>
      <c r="F2" s="220"/>
      <c r="G2" s="220"/>
      <c r="H2" s="220"/>
      <c r="J2" s="406" t="s">
        <v>277</v>
      </c>
      <c r="K2" s="319"/>
      <c r="L2" s="319"/>
      <c r="M2" s="319"/>
      <c r="N2" s="319"/>
      <c r="O2" s="319"/>
      <c r="P2" s="320"/>
    </row>
    <row r="3" spans="1:16" x14ac:dyDescent="0.25">
      <c r="A3" s="221" t="s">
        <v>75</v>
      </c>
      <c r="B3" s="222"/>
      <c r="C3" s="222"/>
      <c r="D3" s="222"/>
      <c r="E3" s="222"/>
      <c r="F3" s="222"/>
      <c r="G3" s="222"/>
      <c r="H3" s="220"/>
      <c r="J3" s="326" t="s">
        <v>278</v>
      </c>
      <c r="K3" s="321"/>
      <c r="L3" s="321"/>
      <c r="M3" s="321"/>
      <c r="N3" s="321"/>
      <c r="O3" s="319"/>
      <c r="P3" s="320"/>
    </row>
    <row r="4" spans="1:16" x14ac:dyDescent="0.25">
      <c r="A4" s="220"/>
      <c r="B4" s="220"/>
      <c r="C4" s="220"/>
      <c r="D4" s="220"/>
      <c r="E4" s="220"/>
      <c r="F4" s="220"/>
      <c r="G4" s="220"/>
      <c r="H4" s="220"/>
      <c r="J4" s="322"/>
      <c r="K4" s="319"/>
      <c r="L4" s="319"/>
      <c r="M4" s="319"/>
      <c r="N4" s="319"/>
      <c r="O4" s="319"/>
      <c r="P4" s="320"/>
    </row>
    <row r="5" spans="1:16" x14ac:dyDescent="0.25">
      <c r="A5" s="220" t="s">
        <v>222</v>
      </c>
      <c r="B5" s="220"/>
      <c r="C5" s="220"/>
      <c r="D5" s="220"/>
      <c r="E5" s="220"/>
      <c r="F5" s="220"/>
      <c r="G5" s="220"/>
      <c r="H5" s="220"/>
      <c r="J5" s="322"/>
      <c r="K5" s="319"/>
      <c r="L5" s="319"/>
      <c r="M5" s="319"/>
      <c r="N5" s="319"/>
      <c r="O5" s="319"/>
      <c r="P5" s="320"/>
    </row>
    <row r="6" spans="1:16" x14ac:dyDescent="0.25">
      <c r="A6" s="223" t="s">
        <v>76</v>
      </c>
      <c r="B6" s="222" t="s">
        <v>302</v>
      </c>
      <c r="C6" s="222"/>
      <c r="D6" s="222"/>
      <c r="E6" s="222"/>
      <c r="F6" s="222"/>
      <c r="G6" s="222"/>
      <c r="H6" s="220"/>
      <c r="J6" s="322"/>
      <c r="K6" s="319"/>
      <c r="L6" s="319"/>
      <c r="M6" s="319"/>
      <c r="N6" s="319"/>
      <c r="O6" s="319"/>
      <c r="P6" s="320"/>
    </row>
    <row r="7" spans="1:16" ht="15.75" thickBot="1" x14ac:dyDescent="0.3">
      <c r="A7" s="223" t="s">
        <v>77</v>
      </c>
      <c r="B7" s="222" t="s">
        <v>303</v>
      </c>
      <c r="C7" s="222"/>
      <c r="D7" s="222"/>
      <c r="E7" s="222"/>
      <c r="F7" s="222"/>
      <c r="G7" s="222"/>
      <c r="H7" s="220"/>
      <c r="J7" s="323"/>
      <c r="K7" s="324"/>
      <c r="L7" s="324"/>
      <c r="M7" s="324"/>
      <c r="N7" s="324"/>
      <c r="O7" s="324"/>
      <c r="P7" s="325"/>
    </row>
    <row r="8" spans="1:16" x14ac:dyDescent="0.25">
      <c r="A8" s="223" t="s">
        <v>78</v>
      </c>
      <c r="B8" s="222" t="s">
        <v>304</v>
      </c>
      <c r="C8" s="222"/>
      <c r="D8" s="222"/>
      <c r="E8" s="222"/>
      <c r="F8" s="222"/>
      <c r="G8" s="222"/>
      <c r="H8" s="220"/>
      <c r="J8" s="316" t="s">
        <v>310</v>
      </c>
      <c r="K8" s="317"/>
      <c r="L8" s="317"/>
      <c r="M8" s="317"/>
      <c r="N8" s="317"/>
      <c r="O8" s="317"/>
      <c r="P8" s="318"/>
    </row>
    <row r="9" spans="1:16" x14ac:dyDescent="0.25">
      <c r="A9" s="223" t="s">
        <v>79</v>
      </c>
      <c r="B9" s="222" t="s">
        <v>305</v>
      </c>
      <c r="C9" s="222"/>
      <c r="D9" s="222"/>
      <c r="E9" s="222"/>
      <c r="F9" s="222"/>
      <c r="G9" s="222"/>
      <c r="H9" s="220"/>
      <c r="J9" s="322" t="s">
        <v>309</v>
      </c>
      <c r="K9" s="319"/>
      <c r="L9" s="319"/>
      <c r="M9" s="319"/>
      <c r="N9" s="319"/>
      <c r="O9" s="319"/>
      <c r="P9" s="320"/>
    </row>
    <row r="10" spans="1:16" x14ac:dyDescent="0.25">
      <c r="A10" s="223" t="s">
        <v>80</v>
      </c>
      <c r="B10" s="222" t="s">
        <v>306</v>
      </c>
      <c r="C10" s="222"/>
      <c r="D10" s="222"/>
      <c r="E10" s="222"/>
      <c r="F10" s="222"/>
      <c r="G10" s="222"/>
      <c r="H10" s="220"/>
      <c r="J10" s="406" t="s">
        <v>277</v>
      </c>
      <c r="K10" s="319"/>
      <c r="L10" s="319"/>
      <c r="M10" s="319"/>
      <c r="N10" s="319"/>
      <c r="O10" s="319"/>
      <c r="P10" s="320"/>
    </row>
    <row r="11" spans="1:16" ht="15.75" thickBot="1" x14ac:dyDescent="0.3">
      <c r="A11" s="220"/>
      <c r="B11" s="220"/>
      <c r="C11" s="220"/>
      <c r="D11" s="220"/>
      <c r="E11" s="220"/>
      <c r="F11" s="220"/>
      <c r="G11" s="220"/>
      <c r="H11" s="220"/>
      <c r="J11" s="407" t="s">
        <v>278</v>
      </c>
      <c r="K11" s="324"/>
      <c r="L11" s="324"/>
      <c r="M11" s="324"/>
      <c r="N11" s="324"/>
      <c r="O11" s="324"/>
      <c r="P11" s="325"/>
    </row>
    <row r="14" spans="1:16" ht="15.75" x14ac:dyDescent="0.25">
      <c r="A14" s="258" t="s">
        <v>267</v>
      </c>
      <c r="B14" s="259"/>
      <c r="C14" s="259"/>
      <c r="D14" s="259"/>
      <c r="E14" s="259"/>
      <c r="F14" s="343" t="s">
        <v>280</v>
      </c>
      <c r="G14" s="344"/>
      <c r="H14" s="344"/>
      <c r="I14" s="344"/>
      <c r="J14" s="344"/>
      <c r="K14" s="345"/>
      <c r="L14" s="346"/>
    </row>
    <row r="15" spans="1:16" s="154" customFormat="1" x14ac:dyDescent="0.25">
      <c r="A15" s="260" t="s">
        <v>238</v>
      </c>
      <c r="B15" s="259"/>
      <c r="C15" s="260" t="s">
        <v>85</v>
      </c>
      <c r="D15" s="259"/>
      <c r="E15" s="259"/>
      <c r="F15" s="347"/>
      <c r="G15" s="348"/>
      <c r="H15" s="348"/>
      <c r="I15" s="348"/>
      <c r="J15" s="348"/>
      <c r="K15" s="349"/>
      <c r="L15" s="350"/>
    </row>
    <row r="16" spans="1:16" x14ac:dyDescent="0.25">
      <c r="A16" s="259" t="s">
        <v>233</v>
      </c>
      <c r="B16" s="259"/>
      <c r="C16" s="222">
        <v>0.25</v>
      </c>
      <c r="D16" s="259"/>
      <c r="E16" s="259"/>
      <c r="F16" s="347"/>
      <c r="G16" s="348"/>
      <c r="H16" s="348"/>
      <c r="I16" s="348"/>
      <c r="J16" s="348"/>
      <c r="K16" s="349"/>
      <c r="L16" s="350"/>
    </row>
    <row r="17" spans="1:12" x14ac:dyDescent="0.25">
      <c r="A17" s="259" t="s">
        <v>234</v>
      </c>
      <c r="B17" s="259"/>
      <c r="C17" s="222">
        <v>0.25</v>
      </c>
      <c r="D17" s="259"/>
      <c r="E17" s="259"/>
      <c r="F17" s="347"/>
      <c r="G17" s="348"/>
      <c r="H17" s="348"/>
      <c r="I17" s="348"/>
      <c r="J17" s="348"/>
      <c r="K17" s="349"/>
      <c r="L17" s="350"/>
    </row>
    <row r="18" spans="1:12" x14ac:dyDescent="0.25">
      <c r="A18" s="259" t="s">
        <v>235</v>
      </c>
      <c r="B18" s="259"/>
      <c r="C18" s="222">
        <v>0</v>
      </c>
      <c r="D18" s="259"/>
      <c r="E18" s="259"/>
      <c r="F18" s="351"/>
      <c r="G18" s="352"/>
      <c r="H18" s="352"/>
      <c r="I18" s="352"/>
      <c r="J18" s="352"/>
      <c r="K18" s="352"/>
      <c r="L18" s="350"/>
    </row>
    <row r="19" spans="1:12" x14ac:dyDescent="0.25">
      <c r="A19" s="259" t="s">
        <v>236</v>
      </c>
      <c r="B19" s="259"/>
      <c r="C19" s="222">
        <v>0.25</v>
      </c>
      <c r="D19" s="259"/>
      <c r="E19" s="259"/>
      <c r="F19" s="351"/>
      <c r="G19" s="352"/>
      <c r="H19" s="352"/>
      <c r="I19" s="352"/>
      <c r="J19" s="352"/>
      <c r="K19" s="352"/>
      <c r="L19" s="350"/>
    </row>
    <row r="20" spans="1:12" x14ac:dyDescent="0.25">
      <c r="A20" s="259" t="s">
        <v>237</v>
      </c>
      <c r="B20" s="259"/>
      <c r="C20" s="222">
        <v>0.25</v>
      </c>
      <c r="D20" s="259"/>
      <c r="E20" s="259"/>
      <c r="F20" s="353"/>
      <c r="G20" s="354"/>
      <c r="H20" s="354"/>
      <c r="I20" s="354"/>
      <c r="J20" s="354"/>
      <c r="K20" s="354"/>
      <c r="L20" s="355"/>
    </row>
    <row r="21" spans="1:12" x14ac:dyDescent="0.25">
      <c r="A21" s="259"/>
      <c r="B21" s="259"/>
      <c r="C21" s="259"/>
      <c r="D21" s="259"/>
      <c r="E21" s="259"/>
      <c r="F21" s="110"/>
      <c r="G21" s="110"/>
      <c r="H21" s="110"/>
      <c r="I21" s="110"/>
      <c r="J21" s="110"/>
      <c r="K21" s="110"/>
    </row>
    <row r="22" spans="1:12" x14ac:dyDescent="0.25">
      <c r="A22" s="254" t="s">
        <v>265</v>
      </c>
      <c r="B22" s="255"/>
      <c r="C22" s="255"/>
      <c r="D22" s="255"/>
      <c r="E22" s="255"/>
    </row>
    <row r="23" spans="1:12" x14ac:dyDescent="0.25">
      <c r="A23" s="254" t="s">
        <v>238</v>
      </c>
      <c r="B23" s="255"/>
      <c r="C23" s="254" t="s">
        <v>85</v>
      </c>
      <c r="D23" s="255"/>
      <c r="E23" s="255"/>
    </row>
    <row r="24" spans="1:12" s="154" customFormat="1" x14ac:dyDescent="0.25">
      <c r="A24" s="255" t="s">
        <v>239</v>
      </c>
      <c r="B24" s="255"/>
      <c r="C24" s="222">
        <v>0.2</v>
      </c>
      <c r="D24" s="255"/>
      <c r="E24" s="255"/>
    </row>
    <row r="25" spans="1:12" x14ac:dyDescent="0.25">
      <c r="A25" s="255" t="s">
        <v>30</v>
      </c>
      <c r="B25" s="255"/>
      <c r="C25" s="222">
        <v>0.2</v>
      </c>
      <c r="D25" s="255"/>
      <c r="E25" s="255"/>
    </row>
    <row r="26" spans="1:12" x14ac:dyDescent="0.25">
      <c r="A26" s="255" t="s">
        <v>242</v>
      </c>
      <c r="B26" s="255"/>
      <c r="C26" s="222">
        <v>0.2</v>
      </c>
      <c r="D26" s="255"/>
      <c r="E26" s="255"/>
    </row>
    <row r="27" spans="1:12" x14ac:dyDescent="0.25">
      <c r="A27" s="255" t="s">
        <v>240</v>
      </c>
      <c r="B27" s="255"/>
      <c r="C27" s="222">
        <v>0.2</v>
      </c>
      <c r="D27" s="255"/>
      <c r="E27" s="255"/>
    </row>
    <row r="28" spans="1:12" x14ac:dyDescent="0.25">
      <c r="A28" s="255" t="s">
        <v>241</v>
      </c>
      <c r="B28" s="255"/>
      <c r="C28" s="222">
        <v>0.2</v>
      </c>
      <c r="D28" s="255"/>
      <c r="E28" s="255"/>
    </row>
    <row r="29" spans="1:12" x14ac:dyDescent="0.25">
      <c r="A29" s="256" t="s">
        <v>266</v>
      </c>
      <c r="B29" s="257"/>
      <c r="C29" s="257"/>
      <c r="D29" s="257"/>
      <c r="E29" s="257"/>
    </row>
    <row r="30" spans="1:12" x14ac:dyDescent="0.25">
      <c r="A30" s="256" t="s">
        <v>238</v>
      </c>
      <c r="B30" s="257"/>
      <c r="C30" s="256" t="s">
        <v>85</v>
      </c>
      <c r="D30" s="257"/>
      <c r="E30" s="257"/>
    </row>
    <row r="31" spans="1:12" s="154" customFormat="1" x14ac:dyDescent="0.25">
      <c r="A31" s="261" t="s">
        <v>40</v>
      </c>
      <c r="B31" s="257"/>
      <c r="C31" s="222">
        <v>0.25</v>
      </c>
      <c r="D31" s="257"/>
      <c r="E31" s="257"/>
    </row>
    <row r="32" spans="1:12" x14ac:dyDescent="0.25">
      <c r="A32" s="261" t="s">
        <v>137</v>
      </c>
      <c r="B32" s="257"/>
      <c r="C32" s="222">
        <v>0</v>
      </c>
      <c r="D32" s="257"/>
      <c r="E32" s="257"/>
    </row>
    <row r="33" spans="1:5" x14ac:dyDescent="0.25">
      <c r="A33" s="261" t="s">
        <v>138</v>
      </c>
      <c r="B33" s="257"/>
      <c r="C33" s="222">
        <v>0.25</v>
      </c>
      <c r="D33" s="257"/>
      <c r="E33" s="257"/>
    </row>
    <row r="34" spans="1:5" x14ac:dyDescent="0.25">
      <c r="A34" s="261" t="s">
        <v>139</v>
      </c>
      <c r="B34" s="257"/>
      <c r="C34" s="222">
        <v>0.25</v>
      </c>
      <c r="D34" s="257"/>
      <c r="E34" s="257"/>
    </row>
    <row r="35" spans="1:5" x14ac:dyDescent="0.25">
      <c r="A35" s="262" t="s">
        <v>51</v>
      </c>
      <c r="B35" s="257"/>
      <c r="C35" s="222">
        <v>0.25</v>
      </c>
      <c r="D35" s="257"/>
      <c r="E35" s="257"/>
    </row>
    <row r="36" spans="1:5" x14ac:dyDescent="0.25">
      <c r="A36" s="257"/>
      <c r="B36" s="257"/>
      <c r="C36" s="257"/>
      <c r="D36" s="257"/>
      <c r="E36" s="257"/>
    </row>
    <row r="37" spans="1:5" x14ac:dyDescent="0.25">
      <c r="A37" s="264"/>
    </row>
  </sheetData>
  <mergeCells count="1">
    <mergeCell ref="F14:L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8"/>
  <sheetViews>
    <sheetView zoomScale="120" zoomScaleNormal="120" zoomScaleSheetLayoutView="100" workbookViewId="0">
      <selection activeCell="D19" sqref="D19"/>
    </sheetView>
  </sheetViews>
  <sheetFormatPr defaultRowHeight="15" x14ac:dyDescent="0.25"/>
  <cols>
    <col min="1" max="1" width="40.5703125" customWidth="1"/>
    <col min="2" max="2" width="41.140625" customWidth="1"/>
    <col min="3" max="3" width="10.140625" customWidth="1"/>
    <col min="4" max="4" width="9.85546875" customWidth="1"/>
    <col min="5" max="5" width="10.140625" customWidth="1"/>
    <col min="6" max="6" width="15.140625" customWidth="1"/>
    <col min="7" max="7" width="11" customWidth="1"/>
    <col min="8" max="12" width="8.7109375" style="101" customWidth="1"/>
    <col min="13" max="17" width="8.7109375" customWidth="1"/>
  </cols>
  <sheetData>
    <row r="1" spans="1:31" ht="15.75" x14ac:dyDescent="0.25">
      <c r="A1" s="9" t="s">
        <v>73</v>
      </c>
      <c r="B1" s="10"/>
      <c r="C1" s="10" t="s">
        <v>76</v>
      </c>
      <c r="D1" s="10" t="s">
        <v>77</v>
      </c>
      <c r="E1" s="10" t="s">
        <v>78</v>
      </c>
      <c r="F1" s="10" t="s">
        <v>79</v>
      </c>
      <c r="G1" s="10" t="s">
        <v>80</v>
      </c>
      <c r="H1" s="10" t="s">
        <v>76</v>
      </c>
      <c r="I1" s="10" t="s">
        <v>77</v>
      </c>
      <c r="J1" s="10" t="s">
        <v>78</v>
      </c>
      <c r="K1" s="10" t="s">
        <v>79</v>
      </c>
      <c r="L1" s="10" t="s">
        <v>80</v>
      </c>
      <c r="M1" s="37" t="str">
        <f>H1</f>
        <v>A1</v>
      </c>
      <c r="N1" s="37" t="str">
        <f t="shared" ref="N1:Q2" si="0">I1</f>
        <v>A2</v>
      </c>
      <c r="O1" s="37" t="str">
        <f t="shared" si="0"/>
        <v>A3</v>
      </c>
      <c r="P1" s="37" t="str">
        <f t="shared" si="0"/>
        <v>A4</v>
      </c>
      <c r="Q1" s="37" t="str">
        <f t="shared" si="0"/>
        <v>A5</v>
      </c>
      <c r="S1" s="284" t="s">
        <v>257</v>
      </c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</row>
    <row r="2" spans="1:31" s="218" customFormat="1" ht="53.25" customHeight="1" x14ac:dyDescent="0.25">
      <c r="A2" s="224"/>
      <c r="B2" s="225"/>
      <c r="C2" s="225" t="str">
        <f>'1 Scenarier og vægte'!B6</f>
        <v>Løsning 1</v>
      </c>
      <c r="D2" s="225" t="str">
        <f>'1 Scenarier og vægte'!B7</f>
        <v>Løsning 2</v>
      </c>
      <c r="E2" s="225" t="str">
        <f>'1 Scenarier og vægte'!B8</f>
        <v>Løsning 3</v>
      </c>
      <c r="F2" s="225" t="str">
        <f>'1 Scenarier og vægte'!B9</f>
        <v>Løsning 4</v>
      </c>
      <c r="G2" s="225" t="str">
        <f>'1 Scenarier og vægte'!B10</f>
        <v>Løsning 5</v>
      </c>
      <c r="H2" s="225" t="str">
        <f>C2</f>
        <v>Løsning 1</v>
      </c>
      <c r="I2" s="225" t="str">
        <f t="shared" ref="I2:L2" si="1">D2</f>
        <v>Løsning 2</v>
      </c>
      <c r="J2" s="225" t="str">
        <f t="shared" si="1"/>
        <v>Løsning 3</v>
      </c>
      <c r="K2" s="225" t="str">
        <f t="shared" si="1"/>
        <v>Løsning 4</v>
      </c>
      <c r="L2" s="225" t="str">
        <f t="shared" si="1"/>
        <v>Løsning 5</v>
      </c>
      <c r="M2" s="225" t="str">
        <f>H2</f>
        <v>Løsning 1</v>
      </c>
      <c r="N2" s="225" t="str">
        <f t="shared" si="0"/>
        <v>Løsning 2</v>
      </c>
      <c r="O2" s="225" t="str">
        <f t="shared" si="0"/>
        <v>Løsning 3</v>
      </c>
      <c r="P2" s="225" t="str">
        <f t="shared" si="0"/>
        <v>Løsning 4</v>
      </c>
      <c r="Q2" s="225" t="str">
        <f t="shared" si="0"/>
        <v>Løsning 5</v>
      </c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</row>
    <row r="3" spans="1:31" x14ac:dyDescent="0.25">
      <c r="A3" s="29" t="s">
        <v>1</v>
      </c>
      <c r="B3" s="29" t="s">
        <v>28</v>
      </c>
      <c r="C3" s="29" t="s">
        <v>33</v>
      </c>
      <c r="D3" s="29" t="s">
        <v>33</v>
      </c>
      <c r="E3" s="29" t="s">
        <v>33</v>
      </c>
      <c r="F3" s="29" t="s">
        <v>33</v>
      </c>
      <c r="G3" s="29" t="s">
        <v>33</v>
      </c>
      <c r="H3" s="29" t="s">
        <v>179</v>
      </c>
      <c r="I3" s="29" t="s">
        <v>179</v>
      </c>
      <c r="J3" s="29" t="s">
        <v>179</v>
      </c>
      <c r="K3" s="29" t="s">
        <v>179</v>
      </c>
      <c r="L3" s="29" t="s">
        <v>179</v>
      </c>
      <c r="M3" s="153" t="s">
        <v>158</v>
      </c>
      <c r="N3" s="153" t="s">
        <v>158</v>
      </c>
      <c r="O3" s="153" t="s">
        <v>158</v>
      </c>
      <c r="P3" s="153" t="s">
        <v>158</v>
      </c>
      <c r="Q3" s="153" t="s">
        <v>158</v>
      </c>
      <c r="S3" s="263"/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</row>
    <row r="4" spans="1:31" ht="15" customHeight="1" x14ac:dyDescent="0.25">
      <c r="A4" s="248" t="s">
        <v>224</v>
      </c>
      <c r="B4" s="249" t="s">
        <v>283</v>
      </c>
      <c r="C4" s="11">
        <v>1</v>
      </c>
      <c r="D4" s="11">
        <v>1</v>
      </c>
      <c r="E4" s="11">
        <v>1</v>
      </c>
      <c r="F4" s="11">
        <v>1</v>
      </c>
      <c r="G4" s="11">
        <v>1</v>
      </c>
      <c r="H4" s="11">
        <f>1-C4</f>
        <v>0</v>
      </c>
      <c r="I4" s="11">
        <f t="shared" ref="I4:L4" si="2">1-D4</f>
        <v>0</v>
      </c>
      <c r="J4" s="11">
        <f t="shared" si="2"/>
        <v>0</v>
      </c>
      <c r="K4" s="11">
        <f t="shared" si="2"/>
        <v>0</v>
      </c>
      <c r="L4" s="11">
        <f t="shared" si="2"/>
        <v>0</v>
      </c>
      <c r="M4" s="102">
        <f>H4*$J$10</f>
        <v>0</v>
      </c>
      <c r="N4" s="102">
        <f t="shared" ref="M4:Q8" si="3">I4*$J$10</f>
        <v>0</v>
      </c>
      <c r="O4" s="102">
        <f t="shared" si="3"/>
        <v>0</v>
      </c>
      <c r="P4" s="102">
        <f t="shared" si="3"/>
        <v>0</v>
      </c>
      <c r="Q4" s="102">
        <f t="shared" si="3"/>
        <v>0</v>
      </c>
      <c r="S4" s="263"/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</row>
    <row r="5" spans="1:31" x14ac:dyDescent="0.25">
      <c r="A5" s="247" t="s">
        <v>225</v>
      </c>
      <c r="B5" s="249" t="s">
        <v>228</v>
      </c>
      <c r="C5" s="11">
        <v>1</v>
      </c>
      <c r="D5" s="11">
        <v>1</v>
      </c>
      <c r="E5" s="11">
        <v>1</v>
      </c>
      <c r="F5" s="11">
        <v>1</v>
      </c>
      <c r="G5" s="11">
        <v>1</v>
      </c>
      <c r="H5" s="11">
        <f t="shared" ref="H5:H7" si="4">1-C5</f>
        <v>0</v>
      </c>
      <c r="I5" s="11">
        <f t="shared" ref="I5:I7" si="5">1-D5</f>
        <v>0</v>
      </c>
      <c r="J5" s="11">
        <f t="shared" ref="J5:J7" si="6">1-E5</f>
        <v>0</v>
      </c>
      <c r="K5" s="11">
        <f t="shared" ref="K5:K7" si="7">1-F5</f>
        <v>0</v>
      </c>
      <c r="L5" s="11">
        <f t="shared" ref="L5:L7" si="8">1-G5</f>
        <v>0</v>
      </c>
      <c r="M5" s="102">
        <f t="shared" si="3"/>
        <v>0</v>
      </c>
      <c r="N5" s="102">
        <f t="shared" si="3"/>
        <v>0</v>
      </c>
      <c r="O5" s="102">
        <f t="shared" si="3"/>
        <v>0</v>
      </c>
      <c r="P5" s="102">
        <f t="shared" si="3"/>
        <v>0</v>
      </c>
      <c r="Q5" s="102">
        <f t="shared" si="3"/>
        <v>0</v>
      </c>
      <c r="S5" s="263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</row>
    <row r="6" spans="1:31" ht="15" customHeight="1" x14ac:dyDescent="0.25">
      <c r="A6" s="250" t="s">
        <v>226</v>
      </c>
      <c r="B6" s="251" t="s">
        <v>229</v>
      </c>
      <c r="C6" s="11">
        <v>1</v>
      </c>
      <c r="D6" s="11">
        <v>1</v>
      </c>
      <c r="E6" s="11">
        <v>1</v>
      </c>
      <c r="F6" s="11">
        <v>1</v>
      </c>
      <c r="G6" s="11">
        <v>1</v>
      </c>
      <c r="H6" s="11">
        <f t="shared" si="4"/>
        <v>0</v>
      </c>
      <c r="I6" s="11">
        <f t="shared" si="5"/>
        <v>0</v>
      </c>
      <c r="J6" s="11">
        <f t="shared" si="6"/>
        <v>0</v>
      </c>
      <c r="K6" s="11">
        <f t="shared" si="7"/>
        <v>0</v>
      </c>
      <c r="L6" s="11">
        <f t="shared" si="8"/>
        <v>0</v>
      </c>
      <c r="M6" s="102">
        <f t="shared" si="3"/>
        <v>0</v>
      </c>
      <c r="N6" s="102">
        <f t="shared" si="3"/>
        <v>0</v>
      </c>
      <c r="O6" s="102">
        <f t="shared" si="3"/>
        <v>0</v>
      </c>
      <c r="P6" s="102">
        <f t="shared" si="3"/>
        <v>0</v>
      </c>
      <c r="Q6" s="102">
        <f t="shared" si="3"/>
        <v>0</v>
      </c>
      <c r="S6" s="263"/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</row>
    <row r="7" spans="1:31" ht="24.75" customHeight="1" x14ac:dyDescent="0.25">
      <c r="A7" s="252" t="s">
        <v>227</v>
      </c>
      <c r="B7" s="253" t="s">
        <v>230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>
        <f t="shared" si="4"/>
        <v>0</v>
      </c>
      <c r="I7" s="11">
        <f t="shared" si="5"/>
        <v>0</v>
      </c>
      <c r="J7" s="11">
        <f t="shared" si="6"/>
        <v>0</v>
      </c>
      <c r="K7" s="11">
        <f t="shared" si="7"/>
        <v>0</v>
      </c>
      <c r="L7" s="11">
        <f t="shared" si="8"/>
        <v>0</v>
      </c>
      <c r="M7" s="102">
        <f t="shared" si="3"/>
        <v>0</v>
      </c>
      <c r="N7" s="102">
        <f t="shared" si="3"/>
        <v>0</v>
      </c>
      <c r="O7" s="102">
        <f t="shared" si="3"/>
        <v>0</v>
      </c>
      <c r="P7" s="102">
        <f t="shared" si="3"/>
        <v>0</v>
      </c>
      <c r="Q7" s="102">
        <f t="shared" si="3"/>
        <v>0</v>
      </c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</row>
    <row r="8" spans="1:31" x14ac:dyDescent="0.25">
      <c r="A8" s="19"/>
      <c r="B8" s="130"/>
      <c r="C8" s="127" t="s">
        <v>231</v>
      </c>
      <c r="D8" s="125"/>
      <c r="E8" s="125"/>
      <c r="G8" s="130" t="s">
        <v>155</v>
      </c>
      <c r="H8" s="11">
        <f>SUM(H4:H7)</f>
        <v>0</v>
      </c>
      <c r="I8" s="11">
        <f>SUM(I4:I7)</f>
        <v>0</v>
      </c>
      <c r="J8" s="11">
        <f>SUM(J4:J7)</f>
        <v>0</v>
      </c>
      <c r="K8" s="11">
        <f>SUM(K4:K7)</f>
        <v>0</v>
      </c>
      <c r="L8" s="11">
        <f>SUM(L4:L7)</f>
        <v>0</v>
      </c>
      <c r="M8" s="134">
        <f t="shared" si="3"/>
        <v>0</v>
      </c>
      <c r="N8" s="227">
        <f t="shared" si="3"/>
        <v>0</v>
      </c>
      <c r="O8" s="227">
        <f t="shared" si="3"/>
        <v>0</v>
      </c>
      <c r="P8" s="227">
        <f t="shared" si="3"/>
        <v>0</v>
      </c>
      <c r="Q8" s="132">
        <f t="shared" si="3"/>
        <v>0</v>
      </c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</row>
    <row r="9" spans="1:31" s="1" customFormat="1" ht="12.75" x14ac:dyDescent="0.2">
      <c r="A9" s="27"/>
      <c r="B9" s="130"/>
      <c r="C9" s="130" t="s">
        <v>232</v>
      </c>
      <c r="D9" s="125"/>
      <c r="E9" s="125"/>
      <c r="G9" s="302" t="s">
        <v>160</v>
      </c>
      <c r="H9" s="300" t="s">
        <v>161</v>
      </c>
      <c r="I9" s="300" t="s">
        <v>162</v>
      </c>
      <c r="J9" s="300" t="s">
        <v>163</v>
      </c>
      <c r="M9" s="133"/>
      <c r="N9" s="133"/>
      <c r="O9" s="133"/>
      <c r="P9" s="133"/>
      <c r="Q9" s="13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</row>
    <row r="10" spans="1:31" s="1" customFormat="1" ht="15.75" x14ac:dyDescent="0.25">
      <c r="A10" s="28"/>
      <c r="B10" s="130"/>
      <c r="D10" s="125"/>
      <c r="E10" s="125"/>
      <c r="G10" s="302"/>
      <c r="H10" s="300">
        <v>1</v>
      </c>
      <c r="I10" s="300">
        <v>0</v>
      </c>
      <c r="J10" s="300">
        <f>(1-0)/(H10-I10)</f>
        <v>1</v>
      </c>
      <c r="L10" s="241"/>
      <c r="M10" s="33"/>
      <c r="N10" s="33"/>
      <c r="O10" s="33"/>
      <c r="P10" s="33"/>
      <c r="Q10" s="3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</row>
    <row r="11" spans="1:31" s="1" customFormat="1" ht="12.75" x14ac:dyDescent="0.2">
      <c r="A11" s="27"/>
      <c r="B11" s="130"/>
      <c r="C11" s="422" t="s">
        <v>317</v>
      </c>
      <c r="D11" s="416"/>
      <c r="E11" s="416"/>
      <c r="F11" s="417"/>
      <c r="G11" s="130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</row>
    <row r="12" spans="1:31" s="1" customFormat="1" x14ac:dyDescent="0.25">
      <c r="A12" s="27"/>
      <c r="B12" s="27"/>
      <c r="C12" s="423" t="s">
        <v>318</v>
      </c>
      <c r="D12" s="418"/>
      <c r="E12" s="418"/>
      <c r="F12" s="419"/>
      <c r="G12" s="130"/>
      <c r="H12" s="35"/>
      <c r="I12" s="35"/>
      <c r="J12" s="35"/>
      <c r="K12" s="35"/>
      <c r="L12" s="35"/>
      <c r="M12" s="166"/>
      <c r="N12" s="166"/>
      <c r="O12" s="166"/>
      <c r="P12" s="166"/>
      <c r="Q12" s="166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</row>
    <row r="13" spans="1:31" s="1" customFormat="1" ht="12.75" x14ac:dyDescent="0.2">
      <c r="A13" s="27"/>
      <c r="B13" s="27"/>
      <c r="C13" s="424" t="s">
        <v>319</v>
      </c>
      <c r="D13" s="420"/>
      <c r="E13" s="420"/>
      <c r="F13" s="421"/>
      <c r="G13" s="130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</row>
    <row r="14" spans="1:31" s="1" customFormat="1" ht="12.75" x14ac:dyDescent="0.2">
      <c r="A14" s="27"/>
      <c r="B14" s="27"/>
      <c r="C14" s="356" t="s">
        <v>254</v>
      </c>
      <c r="D14" s="357"/>
      <c r="E14" s="357"/>
      <c r="F14" s="358"/>
      <c r="G14" s="130"/>
      <c r="H14" s="217"/>
      <c r="I14" s="217"/>
      <c r="J14" s="217"/>
      <c r="K14" s="166"/>
      <c r="L14" s="166"/>
      <c r="M14" s="166"/>
      <c r="N14" s="166"/>
      <c r="O14" s="166"/>
      <c r="P14" s="166"/>
      <c r="Q14" s="166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</row>
    <row r="15" spans="1:31" s="1" customFormat="1" ht="12.75" x14ac:dyDescent="0.2">
      <c r="A15" s="19"/>
      <c r="B15" s="19"/>
      <c r="C15" s="359"/>
      <c r="D15" s="360"/>
      <c r="E15" s="360"/>
      <c r="F15" s="361"/>
      <c r="G15" s="130"/>
      <c r="H15" s="217"/>
      <c r="I15" s="217"/>
      <c r="J15" s="217"/>
      <c r="K15" s="166"/>
      <c r="L15" s="166"/>
      <c r="M15" s="166"/>
      <c r="N15" s="166"/>
      <c r="O15" s="166"/>
      <c r="P15" s="166"/>
      <c r="Q15" s="166"/>
    </row>
    <row r="16" spans="1:31" x14ac:dyDescent="0.25">
      <c r="A16" s="21"/>
      <c r="B16" s="19"/>
      <c r="G16" s="1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T16" s="119"/>
    </row>
    <row r="17" spans="1:17" x14ac:dyDescent="0.25">
      <c r="A17" s="19"/>
      <c r="B17" s="19"/>
      <c r="G17" s="130"/>
      <c r="H17" s="166"/>
      <c r="I17" s="166"/>
      <c r="J17" s="166"/>
      <c r="K17" s="166"/>
      <c r="L17" s="166"/>
      <c r="M17" s="166"/>
      <c r="N17" s="166"/>
      <c r="O17" s="166"/>
      <c r="P17" s="166"/>
      <c r="Q17" s="166"/>
    </row>
    <row r="18" spans="1:17" x14ac:dyDescent="0.25">
      <c r="A18" s="21"/>
      <c r="B18" s="19"/>
      <c r="C18" s="130"/>
      <c r="D18" s="130"/>
      <c r="E18" s="130"/>
      <c r="F18" s="130"/>
      <c r="G18" s="130"/>
      <c r="H18" s="217"/>
      <c r="I18" s="217"/>
      <c r="J18" s="217"/>
      <c r="K18" s="166"/>
      <c r="L18" s="166"/>
      <c r="M18" s="35"/>
      <c r="N18" s="35"/>
      <c r="O18" s="35"/>
      <c r="P18" s="35"/>
      <c r="Q18" s="35"/>
    </row>
    <row r="19" spans="1:17" x14ac:dyDescent="0.25">
      <c r="A19" s="215"/>
      <c r="B19" s="214"/>
      <c r="C19" s="228"/>
      <c r="D19" s="228"/>
      <c r="E19" s="228"/>
      <c r="F19" s="228"/>
      <c r="G19" s="228"/>
      <c r="H19" s="217"/>
      <c r="I19" s="217"/>
      <c r="J19" s="217"/>
      <c r="K19" s="215"/>
      <c r="L19" s="215"/>
      <c r="M19" s="214"/>
      <c r="N19" s="214"/>
      <c r="O19" s="214"/>
      <c r="P19" s="214"/>
    </row>
    <row r="20" spans="1:17" x14ac:dyDescent="0.25">
      <c r="A20" s="215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</row>
    <row r="21" spans="1:17" x14ac:dyDescent="0.25">
      <c r="A21" s="215"/>
      <c r="B21" s="214"/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</row>
    <row r="22" spans="1:17" x14ac:dyDescent="0.25">
      <c r="A22" s="216"/>
      <c r="B22" s="238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15"/>
      <c r="P22" s="215"/>
      <c r="Q22" s="1"/>
    </row>
    <row r="23" spans="1:17" s="154" customFormat="1" x14ac:dyDescent="0.25">
      <c r="A23" s="216"/>
      <c r="B23" s="238"/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15"/>
      <c r="P23" s="215"/>
      <c r="Q23" s="1"/>
    </row>
    <row r="24" spans="1:17" s="20" customFormat="1" x14ac:dyDescent="0.25">
      <c r="A24" s="229"/>
      <c r="B24" s="230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15"/>
      <c r="Q24" s="1"/>
    </row>
    <row r="25" spans="1:17" x14ac:dyDescent="0.25">
      <c r="A25" s="232"/>
      <c r="B25" s="230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14"/>
    </row>
    <row r="26" spans="1:17" x14ac:dyDescent="0.25">
      <c r="A26" s="215"/>
      <c r="B26" s="230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14"/>
    </row>
    <row r="27" spans="1:17" x14ac:dyDescent="0.25">
      <c r="A27" s="215"/>
      <c r="B27" s="238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233"/>
      <c r="O27" s="233"/>
      <c r="P27" s="214"/>
    </row>
    <row r="28" spans="1:17" x14ac:dyDescent="0.25">
      <c r="A28" s="215"/>
      <c r="B28" s="238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14"/>
      <c r="O28" s="214"/>
      <c r="P28" s="214"/>
    </row>
    <row r="29" spans="1:17" x14ac:dyDescent="0.25">
      <c r="A29" s="215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</row>
    <row r="30" spans="1:17" x14ac:dyDescent="0.25">
      <c r="A30" s="216"/>
      <c r="B30" s="216"/>
      <c r="C30" s="229"/>
      <c r="D30" s="235"/>
      <c r="E30" s="235"/>
      <c r="F30" s="235"/>
      <c r="G30" s="214"/>
      <c r="H30" s="214"/>
      <c r="I30" s="214"/>
      <c r="J30" s="214"/>
      <c r="K30" s="214"/>
      <c r="L30" s="214"/>
      <c r="M30" s="214"/>
      <c r="N30" s="214"/>
      <c r="O30" s="214"/>
      <c r="P30" s="214"/>
    </row>
    <row r="31" spans="1:17" x14ac:dyDescent="0.25">
      <c r="A31" s="229"/>
      <c r="B31" s="229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14"/>
      <c r="O31" s="237"/>
      <c r="P31" s="214"/>
    </row>
    <row r="32" spans="1:17" x14ac:dyDescent="0.25">
      <c r="A32" s="215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</row>
    <row r="33" spans="1:16" x14ac:dyDescent="0.25">
      <c r="A33" s="215"/>
      <c r="B33" s="229"/>
      <c r="C33" s="237"/>
      <c r="D33" s="237"/>
      <c r="E33" s="237"/>
      <c r="F33" s="237"/>
      <c r="G33" s="237"/>
      <c r="H33" s="237"/>
      <c r="I33" s="237"/>
      <c r="J33" s="237"/>
      <c r="K33" s="237"/>
      <c r="L33" s="237"/>
      <c r="M33" s="237"/>
      <c r="N33" s="214"/>
      <c r="O33" s="237"/>
      <c r="P33" s="214"/>
    </row>
    <row r="34" spans="1:16" x14ac:dyDescent="0.25">
      <c r="A34" s="215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</row>
    <row r="35" spans="1:16" x14ac:dyDescent="0.25">
      <c r="A35" s="215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</row>
    <row r="36" spans="1:16" x14ac:dyDescent="0.25">
      <c r="A36" s="215"/>
      <c r="B36" s="214"/>
      <c r="C36" s="214"/>
      <c r="D36" s="214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</row>
    <row r="37" spans="1:16" x14ac:dyDescent="0.25">
      <c r="A37" s="216"/>
      <c r="B37" s="216"/>
      <c r="C37" s="216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</row>
    <row r="38" spans="1:16" x14ac:dyDescent="0.25">
      <c r="A38" s="232"/>
      <c r="B38" s="240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</row>
    <row r="39" spans="1:16" x14ac:dyDescent="0.25">
      <c r="A39" s="215"/>
      <c r="B39" s="240"/>
      <c r="C39" s="214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</row>
    <row r="40" spans="1:16" x14ac:dyDescent="0.25">
      <c r="A40" s="27"/>
      <c r="B40" s="20"/>
      <c r="C40" s="20"/>
    </row>
    <row r="41" spans="1:16" x14ac:dyDescent="0.25">
      <c r="A41" s="27"/>
      <c r="B41" s="20"/>
      <c r="C41" s="20"/>
    </row>
    <row r="42" spans="1:16" x14ac:dyDescent="0.25">
      <c r="A42" s="27"/>
      <c r="B42" s="20"/>
      <c r="C42" s="20"/>
    </row>
    <row r="43" spans="1:16" x14ac:dyDescent="0.25">
      <c r="A43" s="27"/>
      <c r="B43" s="20"/>
      <c r="C43" s="20"/>
    </row>
    <row r="44" spans="1:16" x14ac:dyDescent="0.25">
      <c r="A44" s="28"/>
      <c r="B44" s="20"/>
      <c r="C44" s="20"/>
    </row>
    <row r="45" spans="1:16" x14ac:dyDescent="0.25">
      <c r="A45" s="27"/>
      <c r="B45" s="20"/>
      <c r="C45" s="20"/>
    </row>
    <row r="46" spans="1:16" x14ac:dyDescent="0.25">
      <c r="A46" s="27"/>
      <c r="B46" s="20"/>
      <c r="C46" s="20"/>
    </row>
    <row r="47" spans="1:16" x14ac:dyDescent="0.25">
      <c r="A47" s="27"/>
      <c r="B47" s="20"/>
      <c r="C47" s="20"/>
    </row>
    <row r="48" spans="1:16" x14ac:dyDescent="0.25">
      <c r="A48" s="27"/>
      <c r="B48" s="20"/>
      <c r="C48" s="20"/>
    </row>
    <row r="49" spans="1:3" x14ac:dyDescent="0.25">
      <c r="A49" s="27"/>
      <c r="B49" s="20"/>
      <c r="C49" s="20"/>
    </row>
    <row r="50" spans="1:3" x14ac:dyDescent="0.25">
      <c r="A50" s="28"/>
      <c r="B50" s="20"/>
      <c r="C50" s="20"/>
    </row>
    <row r="51" spans="1:3" x14ac:dyDescent="0.25">
      <c r="A51" s="27"/>
      <c r="B51" s="20"/>
      <c r="C51" s="20"/>
    </row>
    <row r="52" spans="1:3" x14ac:dyDescent="0.25">
      <c r="A52" s="27"/>
      <c r="B52" s="20"/>
      <c r="C52" s="20"/>
    </row>
    <row r="53" spans="1:3" x14ac:dyDescent="0.25">
      <c r="A53" s="27"/>
      <c r="B53" s="20"/>
      <c r="C53" s="20"/>
    </row>
    <row r="54" spans="1:3" x14ac:dyDescent="0.25">
      <c r="A54" s="27"/>
      <c r="B54" s="20"/>
      <c r="C54" s="20"/>
    </row>
    <row r="55" spans="1:3" x14ac:dyDescent="0.25">
      <c r="A55" s="27"/>
      <c r="B55" s="20"/>
      <c r="C55" s="20"/>
    </row>
    <row r="56" spans="1:3" x14ac:dyDescent="0.25">
      <c r="A56" s="19"/>
      <c r="B56" s="19"/>
      <c r="C56" s="19"/>
    </row>
    <row r="57" spans="1:3" x14ac:dyDescent="0.25">
      <c r="A57" s="25"/>
      <c r="B57" s="20"/>
      <c r="C57" s="20"/>
    </row>
    <row r="58" spans="1:3" x14ac:dyDescent="0.25">
      <c r="A58" s="27"/>
      <c r="B58" s="20"/>
      <c r="C58" s="20"/>
    </row>
    <row r="59" spans="1:3" x14ac:dyDescent="0.25">
      <c r="A59" s="1"/>
    </row>
    <row r="60" spans="1:3" x14ac:dyDescent="0.25">
      <c r="A60" s="1"/>
    </row>
    <row r="61" spans="1:3" x14ac:dyDescent="0.25">
      <c r="A61" s="1"/>
    </row>
    <row r="62" spans="1:3" x14ac:dyDescent="0.25">
      <c r="A62" s="1"/>
    </row>
    <row r="63" spans="1:3" x14ac:dyDescent="0.25">
      <c r="A63" s="7"/>
    </row>
    <row r="64" spans="1:3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</sheetData>
  <mergeCells count="1">
    <mergeCell ref="C14:F15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colBreaks count="1" manualBreakCount="1">
    <brk id="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zoomScaleNormal="100" workbookViewId="0">
      <selection activeCell="H27" sqref="H27"/>
    </sheetView>
  </sheetViews>
  <sheetFormatPr defaultRowHeight="15" x14ac:dyDescent="0.25"/>
  <cols>
    <col min="1" max="1" width="24" customWidth="1"/>
    <col min="2" max="2" width="21.7109375" customWidth="1"/>
    <col min="3" max="3" width="30.7109375" customWidth="1"/>
    <col min="4" max="4" width="7.5703125" customWidth="1"/>
    <col min="5" max="5" width="9.140625" style="154"/>
    <col min="6" max="6" width="44.140625" customWidth="1"/>
    <col min="7" max="7" width="10.28515625" customWidth="1"/>
  </cols>
  <sheetData>
    <row r="1" spans="1:32" ht="15.75" x14ac:dyDescent="0.25">
      <c r="A1" s="9" t="s">
        <v>71</v>
      </c>
      <c r="B1" s="10"/>
      <c r="C1" s="10"/>
      <c r="D1" s="10"/>
      <c r="E1" s="10"/>
      <c r="F1" s="10"/>
      <c r="G1" s="10" t="s">
        <v>76</v>
      </c>
      <c r="H1" s="10" t="s">
        <v>77</v>
      </c>
      <c r="I1" s="10" t="s">
        <v>78</v>
      </c>
      <c r="J1" s="10" t="s">
        <v>79</v>
      </c>
      <c r="K1" s="10" t="s">
        <v>80</v>
      </c>
      <c r="L1" s="37" t="str">
        <f>G1</f>
        <v>A1</v>
      </c>
      <c r="M1" s="37" t="str">
        <f t="shared" ref="M1:P1" si="0">H1</f>
        <v>A2</v>
      </c>
      <c r="N1" s="37" t="str">
        <f t="shared" si="0"/>
        <v>A3</v>
      </c>
      <c r="O1" s="37" t="str">
        <f t="shared" si="0"/>
        <v>A4</v>
      </c>
      <c r="P1" s="37" t="str">
        <f t="shared" si="0"/>
        <v>A5</v>
      </c>
      <c r="T1" s="286" t="s">
        <v>255</v>
      </c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</row>
    <row r="2" spans="1:32" s="101" customFormat="1" x14ac:dyDescent="0.25">
      <c r="A2" s="36"/>
      <c r="B2" s="37"/>
      <c r="C2" s="37"/>
      <c r="D2" s="37"/>
      <c r="E2" s="37"/>
      <c r="F2" s="37"/>
      <c r="G2" s="37" t="str">
        <f>'1 Scenarier og vægte'!B6</f>
        <v>Løsning 1</v>
      </c>
      <c r="H2" s="37" t="str">
        <f>'1 Scenarier og vægte'!B7</f>
        <v>Løsning 2</v>
      </c>
      <c r="I2" s="37" t="str">
        <f>'1 Scenarier og vægte'!B8</f>
        <v>Løsning 3</v>
      </c>
      <c r="J2" s="37" t="str">
        <f>'1 Scenarier og vægte'!B9</f>
        <v>Løsning 4</v>
      </c>
      <c r="K2" s="37" t="str">
        <f>'1 Scenarier og vægte'!B10</f>
        <v>Løsning 5</v>
      </c>
      <c r="L2" s="37" t="str">
        <f>G2</f>
        <v>Løsning 1</v>
      </c>
      <c r="M2" s="37" t="str">
        <f t="shared" ref="M2" si="1">H2</f>
        <v>Løsning 2</v>
      </c>
      <c r="N2" s="37" t="str">
        <f t="shared" ref="N2" si="2">I2</f>
        <v>Løsning 3</v>
      </c>
      <c r="O2" s="37" t="str">
        <f t="shared" ref="O2" si="3">J2</f>
        <v>Løsning 4</v>
      </c>
      <c r="P2" s="37" t="str">
        <f t="shared" ref="P2" si="4">K2</f>
        <v>Løsning 5</v>
      </c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</row>
    <row r="3" spans="1:32" x14ac:dyDescent="0.25">
      <c r="A3" s="24" t="s">
        <v>1</v>
      </c>
      <c r="B3" s="24"/>
      <c r="C3" s="24"/>
      <c r="D3" s="24" t="s">
        <v>25</v>
      </c>
      <c r="E3" s="24" t="s">
        <v>28</v>
      </c>
      <c r="F3" s="24"/>
      <c r="G3" s="24" t="s">
        <v>33</v>
      </c>
      <c r="H3" s="24" t="s">
        <v>33</v>
      </c>
      <c r="I3" s="24" t="s">
        <v>33</v>
      </c>
      <c r="J3" s="24" t="s">
        <v>33</v>
      </c>
      <c r="K3" s="24" t="s">
        <v>33</v>
      </c>
      <c r="L3" s="128" t="s">
        <v>158</v>
      </c>
      <c r="M3" s="128" t="s">
        <v>158</v>
      </c>
      <c r="N3" s="128" t="s">
        <v>158</v>
      </c>
      <c r="O3" s="128" t="s">
        <v>158</v>
      </c>
      <c r="P3" s="128" t="s">
        <v>158</v>
      </c>
      <c r="T3" s="263"/>
      <c r="U3" s="263"/>
      <c r="V3" s="263"/>
      <c r="W3" s="263"/>
      <c r="X3" s="263"/>
      <c r="Y3" s="263"/>
      <c r="Z3" s="263"/>
      <c r="AA3" s="263"/>
      <c r="AB3" s="263"/>
      <c r="AC3" s="263"/>
      <c r="AD3" s="263"/>
      <c r="AE3" s="263"/>
      <c r="AF3" s="263"/>
    </row>
    <row r="4" spans="1:32" x14ac:dyDescent="0.25">
      <c r="A4" s="23" t="s">
        <v>55</v>
      </c>
      <c r="B4" s="23"/>
      <c r="C4" s="23"/>
      <c r="D4" s="23" t="s">
        <v>223</v>
      </c>
      <c r="E4" s="23" t="s">
        <v>57</v>
      </c>
      <c r="F4" s="23"/>
      <c r="G4" s="11">
        <v>1</v>
      </c>
      <c r="H4" s="158">
        <v>1</v>
      </c>
      <c r="I4" s="158">
        <v>1</v>
      </c>
      <c r="J4" s="399">
        <v>1</v>
      </c>
      <c r="K4" s="158">
        <v>1</v>
      </c>
      <c r="L4" s="164">
        <f>$J$11*G4</f>
        <v>0.76923076923076938</v>
      </c>
      <c r="M4" s="164">
        <f>$J$11*H4</f>
        <v>0.76923076923076938</v>
      </c>
      <c r="N4" s="164">
        <f>$J$11*I4</f>
        <v>0.76923076923076938</v>
      </c>
      <c r="O4" s="164">
        <f>$J$11*J4</f>
        <v>0.76923076923076938</v>
      </c>
      <c r="P4" s="164">
        <f>$J$11*K4</f>
        <v>0.76923076923076938</v>
      </c>
      <c r="T4" s="263"/>
      <c r="U4" s="263"/>
      <c r="V4" s="263"/>
      <c r="W4" s="263"/>
      <c r="X4" s="263"/>
      <c r="Y4" s="263"/>
      <c r="Z4" s="263"/>
      <c r="AA4" s="263"/>
      <c r="AB4" s="263"/>
      <c r="AC4" s="263"/>
      <c r="AD4" s="263"/>
      <c r="AE4" s="263"/>
      <c r="AF4" s="263"/>
    </row>
    <row r="5" spans="1:32" x14ac:dyDescent="0.25">
      <c r="A5" s="22" t="s">
        <v>56</v>
      </c>
      <c r="B5" s="22"/>
      <c r="C5" s="22"/>
      <c r="D5" s="22"/>
      <c r="E5" s="22" t="s">
        <v>262</v>
      </c>
      <c r="F5" s="22"/>
      <c r="G5" s="165"/>
      <c r="H5" s="165"/>
      <c r="I5" s="165"/>
      <c r="J5" s="165"/>
      <c r="K5" s="120"/>
      <c r="L5" s="1"/>
      <c r="M5" s="1"/>
      <c r="N5" s="1"/>
      <c r="O5" s="1"/>
      <c r="P5" s="1"/>
      <c r="T5" s="263"/>
      <c r="U5" s="263"/>
      <c r="V5" s="263"/>
      <c r="W5" s="263"/>
      <c r="X5" s="263"/>
      <c r="Y5" s="263"/>
      <c r="Z5" s="263"/>
      <c r="AA5" s="263"/>
      <c r="AB5" s="263"/>
      <c r="AC5" s="263"/>
      <c r="AD5" s="263"/>
      <c r="AE5" s="263"/>
      <c r="AF5" s="263"/>
    </row>
    <row r="6" spans="1:32" s="101" customFormat="1" x14ac:dyDescent="0.25">
      <c r="A6" s="163"/>
      <c r="B6" s="163"/>
      <c r="C6" s="163"/>
      <c r="D6" s="22" t="s">
        <v>223</v>
      </c>
      <c r="E6" s="22" t="s">
        <v>56</v>
      </c>
      <c r="F6" s="22"/>
      <c r="G6" s="160">
        <f>0.15*G4</f>
        <v>0.15</v>
      </c>
      <c r="H6" s="160">
        <f>0.15*H4</f>
        <v>0.15</v>
      </c>
      <c r="I6" s="160">
        <f>0.15*I4</f>
        <v>0.15</v>
      </c>
      <c r="J6" s="160">
        <f>0.15*J4</f>
        <v>0.15</v>
      </c>
      <c r="K6" s="160">
        <f>0.15*K4</f>
        <v>0.15</v>
      </c>
      <c r="L6" s="160">
        <f>$J$11*G6</f>
        <v>0.1153846153846154</v>
      </c>
      <c r="M6" s="160">
        <f>$J$11*H6</f>
        <v>0.1153846153846154</v>
      </c>
      <c r="N6" s="160">
        <f>$J$11*I6</f>
        <v>0.1153846153846154</v>
      </c>
      <c r="O6" s="160">
        <f>$J$11*J6</f>
        <v>0.1153846153846154</v>
      </c>
      <c r="P6" s="160">
        <f>$J$11*K6</f>
        <v>0.1153846153846154</v>
      </c>
      <c r="T6" s="263"/>
      <c r="U6" s="263"/>
      <c r="V6" s="263"/>
      <c r="W6" s="263"/>
      <c r="X6" s="263"/>
      <c r="Y6" s="263"/>
      <c r="Z6" s="263"/>
      <c r="AA6" s="263"/>
      <c r="AB6" s="263"/>
      <c r="AC6" s="263"/>
      <c r="AD6" s="263"/>
      <c r="AE6" s="263"/>
      <c r="AF6" s="263"/>
    </row>
    <row r="7" spans="1:32" s="154" customFormat="1" x14ac:dyDescent="0.25">
      <c r="A7" s="155" t="s">
        <v>192</v>
      </c>
      <c r="B7" s="155"/>
      <c r="C7" s="112"/>
      <c r="D7" s="112"/>
      <c r="E7" s="155" t="s">
        <v>199</v>
      </c>
      <c r="F7" s="155"/>
      <c r="G7" s="138"/>
      <c r="H7" s="138"/>
      <c r="I7" s="138"/>
      <c r="J7" s="138"/>
      <c r="K7" s="138"/>
      <c r="L7" s="208"/>
      <c r="M7" s="208"/>
      <c r="N7" s="208"/>
      <c r="O7" s="208"/>
      <c r="P7" s="208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</row>
    <row r="8" spans="1:32" s="154" customFormat="1" x14ac:dyDescent="0.25">
      <c r="A8" s="112"/>
      <c r="B8" s="112"/>
      <c r="C8" s="112"/>
      <c r="D8" s="155" t="s">
        <v>223</v>
      </c>
      <c r="E8" s="155" t="s">
        <v>192</v>
      </c>
      <c r="F8" s="155"/>
      <c r="G8" s="160">
        <f>0.15*G4</f>
        <v>0.15</v>
      </c>
      <c r="H8" s="160">
        <f t="shared" ref="H8:J8" si="5">0.15*H4</f>
        <v>0.15</v>
      </c>
      <c r="I8" s="160">
        <f t="shared" si="5"/>
        <v>0.15</v>
      </c>
      <c r="J8" s="160">
        <f t="shared" si="5"/>
        <v>0.15</v>
      </c>
      <c r="K8" s="160">
        <f t="shared" ref="K8" si="6">0.15*K4</f>
        <v>0.15</v>
      </c>
      <c r="L8" s="160">
        <f t="shared" ref="L8:P9" si="7">$J$11*G8</f>
        <v>0.1153846153846154</v>
      </c>
      <c r="M8" s="160">
        <f t="shared" si="7"/>
        <v>0.1153846153846154</v>
      </c>
      <c r="N8" s="160">
        <f t="shared" si="7"/>
        <v>0.1153846153846154</v>
      </c>
      <c r="O8" s="160">
        <f t="shared" si="7"/>
        <v>0.1153846153846154</v>
      </c>
      <c r="P8" s="160">
        <f t="shared" si="7"/>
        <v>0.1153846153846154</v>
      </c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</row>
    <row r="9" spans="1:32" s="101" customFormat="1" x14ac:dyDescent="0.25">
      <c r="A9" s="246"/>
      <c r="B9" s="222"/>
      <c r="C9" s="246"/>
      <c r="D9" s="222"/>
      <c r="E9" s="246" t="s">
        <v>200</v>
      </c>
      <c r="F9" s="246"/>
      <c r="G9" s="160">
        <f>G6+G4+G8</f>
        <v>1.2999999999999998</v>
      </c>
      <c r="H9" s="160">
        <f t="shared" ref="H9:J9" si="8">H6+H4+H8</f>
        <v>1.2999999999999998</v>
      </c>
      <c r="I9" s="160">
        <f t="shared" si="8"/>
        <v>1.2999999999999998</v>
      </c>
      <c r="J9" s="160">
        <f t="shared" si="8"/>
        <v>1.2999999999999998</v>
      </c>
      <c r="K9" s="160">
        <f t="shared" ref="K9" si="9">K6+K4+K8</f>
        <v>1.2999999999999998</v>
      </c>
      <c r="L9" s="160">
        <f t="shared" si="7"/>
        <v>1</v>
      </c>
      <c r="M9" s="160">
        <f t="shared" si="7"/>
        <v>1</v>
      </c>
      <c r="N9" s="160">
        <f t="shared" si="7"/>
        <v>1</v>
      </c>
      <c r="O9" s="160">
        <f t="shared" si="7"/>
        <v>1</v>
      </c>
      <c r="P9" s="160">
        <f t="shared" si="7"/>
        <v>1</v>
      </c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</row>
    <row r="10" spans="1:32" s="154" customFormat="1" x14ac:dyDescent="0.25">
      <c r="A10" s="27"/>
      <c r="C10" s="27"/>
      <c r="E10" s="213"/>
      <c r="F10" s="1"/>
      <c r="G10" s="300" t="s">
        <v>160</v>
      </c>
      <c r="H10" s="300" t="s">
        <v>161</v>
      </c>
      <c r="I10" s="300" t="s">
        <v>162</v>
      </c>
      <c r="J10" s="300" t="s">
        <v>163</v>
      </c>
      <c r="K10" s="166"/>
      <c r="L10" s="209"/>
      <c r="M10" s="209"/>
      <c r="N10" s="209"/>
      <c r="O10" s="209"/>
      <c r="P10" s="209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</row>
    <row r="11" spans="1:32" x14ac:dyDescent="0.25">
      <c r="B11" s="166"/>
      <c r="C11" s="35"/>
      <c r="D11" s="35"/>
      <c r="E11" s="166"/>
      <c r="F11" s="166"/>
      <c r="G11" s="300"/>
      <c r="H11" s="301">
        <f>MAX(G9:K9)</f>
        <v>1.2999999999999998</v>
      </c>
      <c r="I11" s="300">
        <v>0</v>
      </c>
      <c r="J11" s="300">
        <f>(1-0)/(H11-I11)</f>
        <v>0.76923076923076938</v>
      </c>
      <c r="K11" s="166"/>
      <c r="L11" s="289"/>
      <c r="M11" s="289"/>
      <c r="N11" s="289"/>
      <c r="O11" s="289"/>
      <c r="P11" s="289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</row>
    <row r="12" spans="1:32" x14ac:dyDescent="0.25">
      <c r="G12" s="110"/>
      <c r="H12" s="110"/>
      <c r="I12" s="110"/>
      <c r="J12" s="110"/>
      <c r="K12" s="110"/>
      <c r="L12" s="159"/>
      <c r="N12" s="159"/>
      <c r="O12" s="159"/>
      <c r="P12" s="159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</row>
    <row r="13" spans="1:32" x14ac:dyDescent="0.25">
      <c r="A13" s="114" t="s">
        <v>56</v>
      </c>
      <c r="B13" s="38"/>
      <c r="C13" s="38"/>
      <c r="D13" s="38"/>
      <c r="E13" s="38"/>
      <c r="F13" s="38"/>
      <c r="G13" s="38"/>
      <c r="H13" s="115"/>
      <c r="I13" s="362" t="s">
        <v>320</v>
      </c>
      <c r="J13" s="363"/>
      <c r="K13" s="363"/>
      <c r="L13" s="363"/>
      <c r="M13" s="363"/>
      <c r="N13" s="363"/>
      <c r="O13" s="364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</row>
    <row r="14" spans="1:32" s="1" customFormat="1" ht="12.75" x14ac:dyDescent="0.2">
      <c r="A14" s="111" t="s">
        <v>140</v>
      </c>
      <c r="B14" s="111"/>
      <c r="C14" s="111"/>
      <c r="D14" s="111"/>
      <c r="E14" s="155"/>
      <c r="F14" s="111"/>
      <c r="G14" s="111"/>
      <c r="H14" s="33"/>
      <c r="I14" s="365"/>
      <c r="J14" s="366"/>
      <c r="K14" s="366"/>
      <c r="L14" s="366"/>
      <c r="M14" s="366"/>
      <c r="N14" s="366"/>
      <c r="O14" s="367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</row>
    <row r="15" spans="1:32" s="1" customFormat="1" ht="12.75" x14ac:dyDescent="0.2">
      <c r="A15" s="155" t="s">
        <v>180</v>
      </c>
      <c r="B15" s="111"/>
      <c r="C15" s="111"/>
      <c r="D15" s="111"/>
      <c r="E15" s="155"/>
      <c r="F15" s="111"/>
      <c r="G15" s="111"/>
      <c r="H15" s="27"/>
      <c r="I15" s="365"/>
      <c r="J15" s="366"/>
      <c r="K15" s="366"/>
      <c r="L15" s="366"/>
      <c r="M15" s="366"/>
      <c r="N15" s="366"/>
      <c r="O15" s="367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</row>
    <row r="16" spans="1:32" s="1" customFormat="1" x14ac:dyDescent="0.25">
      <c r="A16" s="112"/>
      <c r="B16" s="112"/>
      <c r="C16" s="112"/>
      <c r="D16" s="112"/>
      <c r="E16" s="112"/>
      <c r="F16" s="112"/>
      <c r="G16" s="112"/>
      <c r="H16" s="27"/>
      <c r="I16" s="365"/>
      <c r="J16" s="366"/>
      <c r="K16" s="366"/>
      <c r="L16" s="366"/>
      <c r="M16" s="366"/>
      <c r="N16" s="366"/>
      <c r="O16" s="367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</row>
    <row r="17" spans="1:32" s="1" customFormat="1" x14ac:dyDescent="0.25">
      <c r="A17" s="111" t="s">
        <v>141</v>
      </c>
      <c r="B17" s="112"/>
      <c r="C17" s="112"/>
      <c r="D17" s="112"/>
      <c r="E17" s="112"/>
      <c r="F17" s="112"/>
      <c r="G17" s="112"/>
      <c r="I17" s="413"/>
      <c r="J17" s="414"/>
      <c r="K17" s="414"/>
      <c r="L17" s="414"/>
      <c r="M17" s="414"/>
      <c r="N17" s="414"/>
      <c r="O17" s="415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</row>
    <row r="18" spans="1:32" s="1" customFormat="1" ht="15.75" x14ac:dyDescent="0.25">
      <c r="A18" s="371" t="s">
        <v>164</v>
      </c>
      <c r="B18" s="372"/>
      <c r="C18" s="113"/>
      <c r="D18" s="113"/>
      <c r="E18" s="211"/>
      <c r="F18" s="113"/>
      <c r="G18" s="113"/>
      <c r="I18" s="27"/>
      <c r="J18" s="27"/>
      <c r="K18" s="27"/>
      <c r="T18" s="286" t="s">
        <v>256</v>
      </c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</row>
    <row r="19" spans="1:32" s="1" customFormat="1" x14ac:dyDescent="0.25">
      <c r="A19" s="373" t="s">
        <v>165</v>
      </c>
      <c r="B19" s="373"/>
      <c r="C19" s="112"/>
      <c r="D19" s="112"/>
      <c r="E19" s="112"/>
      <c r="F19" s="112"/>
      <c r="G19" s="112"/>
      <c r="H19" s="27"/>
      <c r="I19" s="27"/>
      <c r="J19" s="27"/>
      <c r="K19" s="27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</row>
    <row r="20" spans="1:32" s="1" customFormat="1" x14ac:dyDescent="0.25">
      <c r="A20" s="373" t="s">
        <v>166</v>
      </c>
      <c r="B20" s="373"/>
      <c r="C20" s="112"/>
      <c r="D20" s="112"/>
      <c r="E20" s="112"/>
      <c r="F20" s="112"/>
      <c r="G20" s="112"/>
      <c r="H20" s="27"/>
      <c r="I20" s="27"/>
      <c r="J20" s="27"/>
      <c r="K20" s="27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</row>
    <row r="21" spans="1:32" x14ac:dyDescent="0.25">
      <c r="A21" s="373" t="s">
        <v>167</v>
      </c>
      <c r="B21" s="373"/>
      <c r="C21" s="112"/>
      <c r="D21" s="112"/>
      <c r="E21" s="112"/>
      <c r="F21" s="112"/>
      <c r="G21" s="112"/>
      <c r="H21" s="110"/>
      <c r="I21" s="207"/>
      <c r="J21" s="110"/>
      <c r="K21" s="110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</row>
    <row r="22" spans="1:32" x14ac:dyDescent="0.25">
      <c r="A22" s="378" t="s">
        <v>168</v>
      </c>
      <c r="B22" s="378"/>
      <c r="C22" s="112"/>
      <c r="D22" s="112"/>
      <c r="E22" s="112"/>
      <c r="F22" s="112"/>
      <c r="G22" s="112"/>
      <c r="H22" s="110"/>
      <c r="I22" s="101"/>
      <c r="J22" s="110"/>
      <c r="K22" s="110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  <c r="AE22" s="263"/>
      <c r="AF22" s="263"/>
    </row>
    <row r="23" spans="1:32" ht="29.25" customHeight="1" x14ac:dyDescent="0.25">
      <c r="A23" s="375" t="s">
        <v>124</v>
      </c>
      <c r="B23" s="376"/>
      <c r="C23" s="210"/>
      <c r="D23" s="242" t="str">
        <f>A13</f>
        <v>Teknisk usikkerhed</v>
      </c>
      <c r="E23" s="243"/>
      <c r="F23" s="377"/>
      <c r="G23" s="377"/>
      <c r="H23" s="110"/>
      <c r="I23" s="110"/>
      <c r="J23" s="110"/>
      <c r="K23" s="110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</row>
    <row r="24" spans="1:32" ht="24.75" x14ac:dyDescent="0.25">
      <c r="A24" s="83" t="s">
        <v>104</v>
      </c>
      <c r="B24" s="84"/>
      <c r="C24" s="86"/>
      <c r="D24" s="85" t="s">
        <v>114</v>
      </c>
      <c r="E24" s="86" t="s">
        <v>123</v>
      </c>
      <c r="F24" s="78"/>
      <c r="G24" s="78"/>
      <c r="H24" s="51"/>
      <c r="I24" s="51"/>
      <c r="J24" s="51"/>
      <c r="K24" s="51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</row>
    <row r="25" spans="1:32" x14ac:dyDescent="0.25">
      <c r="A25" s="52" t="s">
        <v>36</v>
      </c>
      <c r="B25" s="53"/>
      <c r="C25" s="59"/>
      <c r="D25" s="80"/>
      <c r="E25" s="59"/>
      <c r="F25" s="116"/>
      <c r="G25" s="116"/>
      <c r="H25" s="110"/>
      <c r="I25" s="110"/>
      <c r="J25" s="110"/>
      <c r="K25" s="110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</row>
    <row r="26" spans="1:32" x14ac:dyDescent="0.25">
      <c r="A26" s="54" t="s">
        <v>105</v>
      </c>
      <c r="B26" s="53"/>
      <c r="C26" s="244"/>
      <c r="D26" s="81">
        <v>3.3</v>
      </c>
      <c r="E26" s="61">
        <v>0.63</v>
      </c>
      <c r="F26" s="117"/>
      <c r="G26" s="118"/>
      <c r="H26" s="110"/>
      <c r="I26" s="110"/>
      <c r="J26" s="110"/>
      <c r="K26" s="110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</row>
    <row r="27" spans="1:32" x14ac:dyDescent="0.25">
      <c r="A27" s="54" t="s">
        <v>116</v>
      </c>
      <c r="B27" s="53"/>
      <c r="C27" s="244"/>
      <c r="D27" s="81">
        <v>2.2000000000000002</v>
      </c>
      <c r="E27" s="61">
        <v>0.83</v>
      </c>
      <c r="F27" s="117"/>
      <c r="G27" s="118"/>
      <c r="H27" s="110"/>
      <c r="I27" s="110"/>
      <c r="J27" s="110"/>
      <c r="K27" s="110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</row>
    <row r="28" spans="1:32" s="20" customFormat="1" x14ac:dyDescent="0.25">
      <c r="A28" s="54" t="s">
        <v>34</v>
      </c>
      <c r="B28" s="53"/>
      <c r="C28" s="244"/>
      <c r="D28" s="81">
        <v>2.1</v>
      </c>
      <c r="E28" s="61">
        <v>0.32</v>
      </c>
      <c r="F28" s="117"/>
      <c r="G28" s="118"/>
      <c r="H28" s="110"/>
      <c r="I28" s="110"/>
      <c r="J28" s="110"/>
      <c r="K28" s="110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</row>
    <row r="29" spans="1:32" ht="15" customHeight="1" x14ac:dyDescent="0.25">
      <c r="A29" s="54" t="s">
        <v>106</v>
      </c>
      <c r="B29" s="53"/>
      <c r="C29" s="244"/>
      <c r="D29" s="81">
        <v>1.8</v>
      </c>
      <c r="E29" s="61">
        <v>0.42</v>
      </c>
      <c r="F29" s="117"/>
      <c r="G29" s="118"/>
      <c r="H29" s="28"/>
      <c r="I29" s="28"/>
      <c r="J29" s="28"/>
      <c r="K29" s="28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</row>
    <row r="30" spans="1:32" x14ac:dyDescent="0.25">
      <c r="A30" s="54" t="s">
        <v>107</v>
      </c>
      <c r="B30" s="53"/>
      <c r="C30" s="244"/>
      <c r="D30" s="81">
        <v>3.3</v>
      </c>
      <c r="E30" s="61">
        <v>0.63</v>
      </c>
      <c r="F30" s="117"/>
      <c r="G30" s="118"/>
      <c r="H30" s="110"/>
      <c r="I30" s="110"/>
      <c r="J30" s="110"/>
      <c r="K30" s="110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</row>
    <row r="31" spans="1:32" x14ac:dyDescent="0.25">
      <c r="A31" s="52" t="s">
        <v>37</v>
      </c>
      <c r="B31" s="53"/>
      <c r="C31" s="244"/>
      <c r="D31" s="81"/>
      <c r="E31" s="61"/>
      <c r="F31" s="117"/>
      <c r="G31" s="118"/>
      <c r="H31" s="27"/>
      <c r="I31" s="27"/>
      <c r="J31" s="110"/>
      <c r="K31" s="110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</row>
    <row r="32" spans="1:32" x14ac:dyDescent="0.25">
      <c r="A32" s="54" t="s">
        <v>108</v>
      </c>
      <c r="B32" s="53"/>
      <c r="C32" s="244"/>
      <c r="D32" s="81">
        <v>3.7</v>
      </c>
      <c r="E32" s="61">
        <v>0.5</v>
      </c>
      <c r="F32" s="117"/>
      <c r="G32" s="118"/>
      <c r="H32" s="30"/>
      <c r="I32" s="27"/>
      <c r="J32" s="110"/>
      <c r="K32" s="110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</row>
    <row r="33" spans="1:11" x14ac:dyDescent="0.25">
      <c r="A33" s="54" t="s">
        <v>109</v>
      </c>
      <c r="B33" s="53"/>
      <c r="C33" s="244"/>
      <c r="D33" s="81">
        <v>3.7</v>
      </c>
      <c r="E33" s="61">
        <v>0.5</v>
      </c>
      <c r="F33" s="117"/>
      <c r="G33" s="118"/>
      <c r="H33" s="27"/>
      <c r="I33" s="27"/>
      <c r="J33" s="110"/>
      <c r="K33" s="110"/>
    </row>
    <row r="34" spans="1:11" x14ac:dyDescent="0.25">
      <c r="A34" s="55" t="s">
        <v>117</v>
      </c>
      <c r="B34" s="53"/>
      <c r="C34" s="244"/>
      <c r="D34" s="81"/>
      <c r="E34" s="61"/>
      <c r="F34" s="117"/>
      <c r="G34" s="118"/>
      <c r="H34" s="27"/>
      <c r="I34" s="27"/>
      <c r="J34" s="110"/>
      <c r="K34" s="110"/>
    </row>
    <row r="35" spans="1:11" x14ac:dyDescent="0.25">
      <c r="A35" s="54" t="s">
        <v>118</v>
      </c>
      <c r="B35" s="53"/>
      <c r="C35" s="244"/>
      <c r="D35" s="81">
        <v>3.6</v>
      </c>
      <c r="E35" s="61">
        <v>0.55000000000000004</v>
      </c>
      <c r="F35" s="117"/>
      <c r="G35" s="118"/>
      <c r="H35" s="27"/>
      <c r="I35" s="27"/>
      <c r="J35" s="110"/>
      <c r="K35" s="110"/>
    </row>
    <row r="36" spans="1:11" x14ac:dyDescent="0.25">
      <c r="A36" s="54" t="s">
        <v>119</v>
      </c>
      <c r="B36" s="53"/>
      <c r="C36" s="244"/>
      <c r="D36" s="81">
        <v>4</v>
      </c>
      <c r="E36" s="61">
        <v>0</v>
      </c>
      <c r="F36" s="117"/>
      <c r="G36" s="118"/>
      <c r="H36" s="27"/>
      <c r="I36" s="27"/>
      <c r="J36" s="110"/>
      <c r="K36" s="110"/>
    </row>
    <row r="37" spans="1:11" x14ac:dyDescent="0.25">
      <c r="A37" s="54" t="s">
        <v>120</v>
      </c>
      <c r="B37" s="53"/>
      <c r="C37" s="244"/>
      <c r="D37" s="81">
        <v>3.6</v>
      </c>
      <c r="E37" s="61">
        <v>0.55000000000000004</v>
      </c>
      <c r="F37" s="117"/>
      <c r="G37" s="118"/>
      <c r="H37" s="30"/>
      <c r="I37" s="110"/>
      <c r="J37" s="110"/>
      <c r="K37" s="110"/>
    </row>
    <row r="38" spans="1:11" x14ac:dyDescent="0.25">
      <c r="A38" s="54" t="s">
        <v>121</v>
      </c>
      <c r="B38" s="56"/>
      <c r="C38" s="244"/>
      <c r="D38" s="81">
        <v>4</v>
      </c>
      <c r="E38" s="61">
        <v>0.71</v>
      </c>
      <c r="F38" s="117"/>
      <c r="G38" s="118"/>
      <c r="H38" s="27"/>
      <c r="I38" s="110"/>
      <c r="J38" s="110"/>
      <c r="K38" s="110"/>
    </row>
    <row r="39" spans="1:11" x14ac:dyDescent="0.25">
      <c r="A39" s="54" t="s">
        <v>122</v>
      </c>
      <c r="B39" s="53"/>
      <c r="C39" s="244"/>
      <c r="D39" s="81">
        <v>3.8</v>
      </c>
      <c r="E39" s="61">
        <v>0.45</v>
      </c>
      <c r="F39" s="117"/>
      <c r="G39" s="118"/>
      <c r="H39" s="27"/>
      <c r="I39" s="110"/>
      <c r="J39" s="110"/>
      <c r="K39" s="110"/>
    </row>
    <row r="40" spans="1:11" ht="5.25" customHeight="1" x14ac:dyDescent="0.25">
      <c r="A40" s="54"/>
      <c r="B40" s="53"/>
      <c r="C40" s="244"/>
      <c r="D40" s="81"/>
      <c r="E40" s="61"/>
      <c r="F40" s="117"/>
      <c r="G40" s="118"/>
      <c r="H40" s="27"/>
      <c r="I40" s="110"/>
      <c r="J40" s="110"/>
      <c r="K40" s="110"/>
    </row>
    <row r="41" spans="1:11" x14ac:dyDescent="0.25">
      <c r="A41" s="54" t="s">
        <v>115</v>
      </c>
      <c r="B41" s="53"/>
      <c r="C41" s="244"/>
      <c r="D41" s="81">
        <v>4.0999999999999996</v>
      </c>
      <c r="E41" s="61">
        <v>0.6</v>
      </c>
      <c r="F41" s="117"/>
      <c r="G41" s="118"/>
      <c r="H41" s="110"/>
      <c r="I41" s="110"/>
      <c r="J41" s="110"/>
      <c r="K41" s="110"/>
    </row>
    <row r="42" spans="1:11" x14ac:dyDescent="0.25">
      <c r="A42" s="54" t="s">
        <v>35</v>
      </c>
      <c r="B42" s="53"/>
      <c r="C42" s="244"/>
      <c r="D42" s="81">
        <v>2.8</v>
      </c>
      <c r="E42" s="61">
        <v>0.67</v>
      </c>
      <c r="F42" s="117"/>
      <c r="G42" s="118"/>
      <c r="H42" s="110"/>
      <c r="I42" s="110"/>
      <c r="J42" s="110"/>
      <c r="K42" s="110"/>
    </row>
    <row r="43" spans="1:11" x14ac:dyDescent="0.25">
      <c r="A43" s="54" t="s">
        <v>110</v>
      </c>
      <c r="B43" s="53"/>
      <c r="C43" s="244"/>
      <c r="D43" s="81">
        <v>3.4</v>
      </c>
      <c r="E43" s="61">
        <v>0.52</v>
      </c>
      <c r="F43" s="117"/>
      <c r="G43" s="118"/>
      <c r="H43" s="110"/>
      <c r="I43" s="110"/>
      <c r="J43" s="110"/>
      <c r="K43" s="110"/>
    </row>
    <row r="44" spans="1:11" x14ac:dyDescent="0.25">
      <c r="A44" s="52" t="s">
        <v>38</v>
      </c>
      <c r="B44" s="53"/>
      <c r="C44" s="244"/>
      <c r="D44" s="81"/>
      <c r="E44" s="61"/>
      <c r="F44" s="117"/>
      <c r="G44" s="118"/>
      <c r="H44" s="110"/>
      <c r="I44" s="110"/>
      <c r="J44" s="110"/>
      <c r="K44" s="110"/>
    </row>
    <row r="45" spans="1:11" x14ac:dyDescent="0.25">
      <c r="A45" s="54" t="s">
        <v>111</v>
      </c>
      <c r="B45" s="53"/>
      <c r="C45" s="244"/>
      <c r="D45" s="81">
        <v>3.8</v>
      </c>
      <c r="E45" s="61">
        <v>0.67</v>
      </c>
      <c r="F45" s="117"/>
      <c r="G45" s="118"/>
      <c r="H45" s="110"/>
      <c r="I45" s="110"/>
      <c r="J45" s="110"/>
      <c r="K45" s="110"/>
    </row>
    <row r="46" spans="1:11" x14ac:dyDescent="0.25">
      <c r="A46" s="54" t="s">
        <v>112</v>
      </c>
      <c r="B46" s="53"/>
      <c r="C46" s="244"/>
      <c r="D46" s="81">
        <v>3.4</v>
      </c>
      <c r="E46" s="61">
        <v>1.01</v>
      </c>
      <c r="F46" s="117"/>
      <c r="G46" s="118"/>
      <c r="H46" s="110"/>
      <c r="I46" s="110"/>
      <c r="J46" s="110"/>
      <c r="K46" s="110"/>
    </row>
    <row r="47" spans="1:11" x14ac:dyDescent="0.25">
      <c r="A47" s="57" t="s">
        <v>113</v>
      </c>
      <c r="B47" s="58"/>
      <c r="C47" s="245"/>
      <c r="D47" s="82">
        <v>4.3</v>
      </c>
      <c r="E47" s="63">
        <v>0.82</v>
      </c>
      <c r="F47" s="117"/>
      <c r="G47" s="118"/>
      <c r="H47" s="110"/>
      <c r="I47" s="110"/>
      <c r="J47" s="110"/>
      <c r="K47" s="110"/>
    </row>
    <row r="48" spans="1:11" x14ac:dyDescent="0.25">
      <c r="A48" s="114" t="s">
        <v>192</v>
      </c>
      <c r="B48" s="38"/>
      <c r="C48" s="38"/>
      <c r="D48" s="38"/>
      <c r="E48" s="38"/>
      <c r="F48" s="38"/>
      <c r="G48" s="31"/>
      <c r="H48" s="110"/>
      <c r="I48" s="110"/>
      <c r="J48" s="110"/>
      <c r="K48" s="110"/>
    </row>
    <row r="49" spans="1:29" x14ac:dyDescent="0.25">
      <c r="A49" s="155" t="s">
        <v>193</v>
      </c>
      <c r="B49" s="155"/>
      <c r="C49" s="155"/>
      <c r="D49" s="155"/>
      <c r="E49" s="155"/>
      <c r="F49" s="155"/>
      <c r="G49" s="20"/>
      <c r="H49" s="110"/>
      <c r="I49" s="110"/>
      <c r="J49" s="110"/>
      <c r="K49" s="110"/>
    </row>
    <row r="50" spans="1:29" x14ac:dyDescent="0.25">
      <c r="A50" s="155" t="s">
        <v>180</v>
      </c>
      <c r="B50" s="155"/>
      <c r="C50" s="155"/>
      <c r="D50" s="155"/>
      <c r="E50" s="155"/>
      <c r="F50" s="155"/>
      <c r="G50" s="20"/>
      <c r="H50" s="110"/>
      <c r="I50" s="110"/>
      <c r="J50" s="110"/>
      <c r="K50" s="110"/>
    </row>
    <row r="51" spans="1:29" x14ac:dyDescent="0.25">
      <c r="A51" s="112"/>
      <c r="B51" s="112"/>
      <c r="C51" s="112"/>
      <c r="D51" s="112"/>
      <c r="E51" s="112"/>
      <c r="F51" s="112"/>
      <c r="G51" s="20"/>
      <c r="H51" s="110"/>
      <c r="I51" s="110"/>
      <c r="J51" s="110"/>
      <c r="K51" s="110"/>
    </row>
    <row r="52" spans="1:29" x14ac:dyDescent="0.25">
      <c r="A52" s="155" t="s">
        <v>141</v>
      </c>
      <c r="B52" s="112"/>
      <c r="C52" s="112"/>
      <c r="D52" s="112"/>
      <c r="E52" s="112"/>
      <c r="F52" s="112"/>
      <c r="G52" s="20"/>
      <c r="H52" s="110"/>
      <c r="I52" s="110"/>
      <c r="J52" s="110"/>
      <c r="K52" s="110"/>
    </row>
    <row r="53" spans="1:29" x14ac:dyDescent="0.25">
      <c r="A53" s="371" t="s">
        <v>194</v>
      </c>
      <c r="B53" s="372"/>
      <c r="C53" s="157"/>
      <c r="D53" s="157"/>
      <c r="E53" s="211"/>
      <c r="F53" s="157"/>
      <c r="G53" s="20"/>
      <c r="H53" s="110"/>
      <c r="I53" s="110"/>
      <c r="J53" s="110"/>
      <c r="K53" s="110"/>
    </row>
    <row r="54" spans="1:29" x14ac:dyDescent="0.25">
      <c r="A54" s="373" t="s">
        <v>197</v>
      </c>
      <c r="B54" s="373"/>
      <c r="C54" s="112"/>
      <c r="D54" s="112"/>
      <c r="E54" s="112"/>
      <c r="F54" s="112"/>
      <c r="G54" s="19"/>
    </row>
    <row r="55" spans="1:29" x14ac:dyDescent="0.25">
      <c r="A55" s="373" t="s">
        <v>198</v>
      </c>
      <c r="B55" s="373"/>
      <c r="C55" s="112"/>
      <c r="D55" s="112"/>
      <c r="E55" s="112"/>
      <c r="F55" s="112"/>
      <c r="G55" s="20"/>
    </row>
    <row r="56" spans="1:29" x14ac:dyDescent="0.25">
      <c r="A56" s="373" t="s">
        <v>196</v>
      </c>
      <c r="B56" s="373"/>
      <c r="C56" s="112"/>
      <c r="D56" s="112"/>
      <c r="E56" s="112"/>
      <c r="F56" s="112"/>
      <c r="G56" s="20"/>
    </row>
    <row r="57" spans="1:29" x14ac:dyDescent="0.25">
      <c r="A57" s="374" t="s">
        <v>195</v>
      </c>
      <c r="B57" s="374"/>
      <c r="C57" s="112"/>
      <c r="D57" s="112"/>
      <c r="E57" s="112"/>
      <c r="F57" s="112"/>
    </row>
    <row r="58" spans="1:29" x14ac:dyDescent="0.25">
      <c r="A58" s="1"/>
      <c r="B58" s="1"/>
    </row>
    <row r="59" spans="1:29" x14ac:dyDescent="0.25">
      <c r="A59" s="1"/>
      <c r="B59" s="1"/>
    </row>
    <row r="60" spans="1:29" x14ac:dyDescent="0.25">
      <c r="A60" s="1"/>
      <c r="B60" s="1"/>
      <c r="Y60" s="173"/>
      <c r="Z60" s="173"/>
      <c r="AA60" s="173"/>
      <c r="AB60" s="173"/>
      <c r="AC60" s="174"/>
    </row>
    <row r="61" spans="1:29" x14ac:dyDescent="0.25">
      <c r="A61" s="7"/>
      <c r="B61" s="1"/>
      <c r="Z61" s="154"/>
      <c r="AA61" s="154"/>
      <c r="AB61" s="154"/>
      <c r="AC61" s="154"/>
    </row>
    <row r="62" spans="1:29" x14ac:dyDescent="0.25">
      <c r="A62" s="1"/>
      <c r="B62" s="1"/>
    </row>
    <row r="63" spans="1:29" x14ac:dyDescent="0.25">
      <c r="A63" s="1"/>
      <c r="B63" s="1"/>
    </row>
    <row r="64" spans="1:29" x14ac:dyDescent="0.25">
      <c r="A64" s="1"/>
      <c r="B64" s="1"/>
    </row>
    <row r="65" spans="1:2" x14ac:dyDescent="0.25">
      <c r="A65" s="1"/>
      <c r="B65" s="1"/>
    </row>
    <row r="66" spans="1:2" x14ac:dyDescent="0.25">
      <c r="A66" s="1"/>
      <c r="B66" s="1"/>
    </row>
  </sheetData>
  <mergeCells count="13">
    <mergeCell ref="A57:B57"/>
    <mergeCell ref="A23:B23"/>
    <mergeCell ref="F23:G23"/>
    <mergeCell ref="A18:B18"/>
    <mergeCell ref="A19:B19"/>
    <mergeCell ref="A20:B20"/>
    <mergeCell ref="A21:B21"/>
    <mergeCell ref="A22:B22"/>
    <mergeCell ref="I13:O17"/>
    <mergeCell ref="A53:B53"/>
    <mergeCell ref="A54:B54"/>
    <mergeCell ref="A55:B55"/>
    <mergeCell ref="A56:B56"/>
  </mergeCells>
  <pageMargins left="0.7" right="0.7" top="0.75" bottom="0.75" header="0.3" footer="0.3"/>
  <pageSetup paperSize="9" scale="65" orientation="landscape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workbookViewId="0">
      <selection activeCell="P30" sqref="P30"/>
    </sheetView>
  </sheetViews>
  <sheetFormatPr defaultRowHeight="15" x14ac:dyDescent="0.25"/>
  <cols>
    <col min="1" max="1" width="22.5703125" style="101" customWidth="1"/>
    <col min="2" max="2" width="3.42578125" style="101" customWidth="1"/>
    <col min="3" max="9" width="9.140625" style="101"/>
    <col min="10" max="10" width="10.42578125" style="101" customWidth="1"/>
    <col min="11" max="11" width="11.140625" style="101" customWidth="1"/>
    <col min="12" max="16384" width="9.140625" style="101"/>
  </cols>
  <sheetData>
    <row r="1" spans="1:26" ht="15.75" x14ac:dyDescent="0.25">
      <c r="A1" s="9" t="s">
        <v>169</v>
      </c>
      <c r="B1" s="10"/>
      <c r="C1" s="10" t="s">
        <v>76</v>
      </c>
      <c r="D1" s="10" t="s">
        <v>77</v>
      </c>
      <c r="E1" s="10" t="s">
        <v>78</v>
      </c>
      <c r="F1" s="10" t="s">
        <v>79</v>
      </c>
      <c r="G1" s="10" t="s">
        <v>80</v>
      </c>
      <c r="H1" s="37" t="str">
        <f>C1</f>
        <v>A1</v>
      </c>
      <c r="I1" s="37" t="str">
        <f t="shared" ref="I1:L2" si="0">D1</f>
        <v>A2</v>
      </c>
      <c r="J1" s="37" t="str">
        <f t="shared" si="0"/>
        <v>A3</v>
      </c>
      <c r="K1" s="37" t="str">
        <f t="shared" si="0"/>
        <v>A4</v>
      </c>
      <c r="L1" s="37" t="str">
        <f t="shared" si="0"/>
        <v>A5</v>
      </c>
      <c r="N1" s="286" t="s">
        <v>258</v>
      </c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</row>
    <row r="2" spans="1:26" x14ac:dyDescent="0.25">
      <c r="A2" s="36"/>
      <c r="B2" s="37"/>
      <c r="C2" s="37" t="str">
        <f>'1 Scenarier og vægte'!B6</f>
        <v>Løsning 1</v>
      </c>
      <c r="D2" s="37" t="str">
        <f>'1 Scenarier og vægte'!B7</f>
        <v>Løsning 2</v>
      </c>
      <c r="E2" s="37" t="str">
        <f>'1 Scenarier og vægte'!B8</f>
        <v>Løsning 3</v>
      </c>
      <c r="F2" s="37" t="str">
        <f>'1 Scenarier og vægte'!B9</f>
        <v>Løsning 4</v>
      </c>
      <c r="G2" s="37" t="str">
        <f>'1 Scenarier og vægte'!B10</f>
        <v>Løsning 5</v>
      </c>
      <c r="H2" s="37" t="str">
        <f>C2</f>
        <v>Løsning 1</v>
      </c>
      <c r="I2" s="37" t="str">
        <f t="shared" si="0"/>
        <v>Løsning 2</v>
      </c>
      <c r="J2" s="37" t="str">
        <f t="shared" si="0"/>
        <v>Løsning 3</v>
      </c>
      <c r="K2" s="37" t="str">
        <f t="shared" si="0"/>
        <v>Løsning 4</v>
      </c>
      <c r="L2" s="37" t="str">
        <f t="shared" si="0"/>
        <v>Løsning 5</v>
      </c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</row>
    <row r="3" spans="1:26" x14ac:dyDescent="0.25">
      <c r="A3" s="135" t="s">
        <v>1</v>
      </c>
      <c r="B3" s="135"/>
      <c r="C3" s="135" t="s">
        <v>33</v>
      </c>
      <c r="D3" s="135" t="s">
        <v>33</v>
      </c>
      <c r="E3" s="135" t="s">
        <v>33</v>
      </c>
      <c r="F3" s="135" t="s">
        <v>33</v>
      </c>
      <c r="G3" s="135" t="s">
        <v>33</v>
      </c>
      <c r="H3" s="152" t="s">
        <v>158</v>
      </c>
      <c r="I3" s="152" t="s">
        <v>158</v>
      </c>
      <c r="J3" s="152" t="s">
        <v>158</v>
      </c>
      <c r="K3" s="152" t="s">
        <v>158</v>
      </c>
      <c r="L3" s="152" t="s">
        <v>158</v>
      </c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  <c r="Z3" s="287"/>
    </row>
    <row r="4" spans="1:26" x14ac:dyDescent="0.25">
      <c r="A4" s="136" t="s">
        <v>170</v>
      </c>
      <c r="B4" s="136"/>
      <c r="C4" s="11">
        <v>1</v>
      </c>
      <c r="D4" s="11">
        <v>1</v>
      </c>
      <c r="E4" s="11">
        <v>1</v>
      </c>
      <c r="F4" s="11">
        <v>1</v>
      </c>
      <c r="G4" s="11">
        <v>1</v>
      </c>
      <c r="H4" s="164">
        <f>$E$6*C4</f>
        <v>3.3333333333333333E-2</v>
      </c>
      <c r="I4" s="164">
        <f t="shared" ref="I4:L4" si="1">$E$6*D4</f>
        <v>3.3333333333333333E-2</v>
      </c>
      <c r="J4" s="164">
        <f t="shared" si="1"/>
        <v>3.3333333333333333E-2</v>
      </c>
      <c r="K4" s="164">
        <f t="shared" si="1"/>
        <v>3.3333333333333333E-2</v>
      </c>
      <c r="L4" s="164">
        <f t="shared" si="1"/>
        <v>3.3333333333333333E-2</v>
      </c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</row>
    <row r="5" spans="1:26" x14ac:dyDescent="0.25">
      <c r="A5" s="303" t="s">
        <v>271</v>
      </c>
      <c r="B5" s="304"/>
      <c r="C5" s="300" t="s">
        <v>161</v>
      </c>
      <c r="D5" s="300" t="s">
        <v>162</v>
      </c>
      <c r="E5" s="300" t="s">
        <v>190</v>
      </c>
      <c r="F5" s="305"/>
      <c r="G5" s="302"/>
      <c r="H5" s="300" t="s">
        <v>275</v>
      </c>
      <c r="K5" s="33"/>
      <c r="L5" s="33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</row>
    <row r="6" spans="1:26" x14ac:dyDescent="0.25">
      <c r="A6" s="305"/>
      <c r="B6" s="304"/>
      <c r="C6" s="300">
        <v>30</v>
      </c>
      <c r="D6" s="300">
        <v>0</v>
      </c>
      <c r="E6" s="314">
        <f>(1-0)/(C6-D6)</f>
        <v>3.3333333333333333E-2</v>
      </c>
      <c r="F6" s="306"/>
      <c r="G6" s="302"/>
      <c r="H6" s="307"/>
      <c r="I6" s="33"/>
      <c r="J6" s="33"/>
      <c r="K6" s="33"/>
      <c r="L6" s="33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</row>
    <row r="7" spans="1:26" x14ac:dyDescent="0.25">
      <c r="A7" s="28"/>
      <c r="B7" s="27"/>
      <c r="C7" s="130"/>
      <c r="D7" s="125"/>
      <c r="E7" s="125"/>
      <c r="F7" s="1"/>
      <c r="G7" s="130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</row>
    <row r="8" spans="1:26" s="1" customFormat="1" ht="12.75" x14ac:dyDescent="0.2">
      <c r="A8" s="27"/>
      <c r="B8" s="27"/>
      <c r="C8" s="130"/>
      <c r="D8" s="125"/>
      <c r="E8" s="125"/>
      <c r="G8" s="130"/>
      <c r="K8" s="7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</row>
    <row r="9" spans="1:26" s="1" customFormat="1" ht="12.75" x14ac:dyDescent="0.2">
      <c r="A9" s="27"/>
      <c r="B9" s="27"/>
      <c r="C9" s="125"/>
      <c r="D9" s="125"/>
      <c r="E9" s="125"/>
      <c r="H9" s="125"/>
      <c r="I9" s="125"/>
      <c r="J9" s="125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</row>
    <row r="10" spans="1:26" s="1" customFormat="1" ht="12.75" x14ac:dyDescent="0.2">
      <c r="A10" s="27"/>
      <c r="B10" s="27"/>
      <c r="C10" s="27"/>
      <c r="H10" s="125"/>
      <c r="I10" s="125"/>
      <c r="J10" s="125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  <c r="Z10" s="288"/>
    </row>
    <row r="11" spans="1:26" s="1" customFormat="1" ht="12.75" x14ac:dyDescent="0.2">
      <c r="A11" s="27"/>
      <c r="B11" s="27"/>
      <c r="C11" s="27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  <c r="Y11" s="288"/>
      <c r="Z11" s="288"/>
    </row>
    <row r="12" spans="1:26" s="1" customFormat="1" ht="12.75" x14ac:dyDescent="0.2">
      <c r="A12" s="19"/>
      <c r="B12" s="19"/>
      <c r="C12" s="19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</row>
    <row r="13" spans="1:26" s="1" customFormat="1" x14ac:dyDescent="0.25">
      <c r="A13" s="21"/>
      <c r="B13" s="19"/>
      <c r="C13" s="19"/>
      <c r="D13" s="101"/>
      <c r="E13" s="101"/>
      <c r="F13" s="101"/>
      <c r="G13" s="101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  <c r="Y13" s="288"/>
      <c r="Z13" s="288"/>
    </row>
    <row r="14" spans="1:26" s="1" customFormat="1" x14ac:dyDescent="0.25">
      <c r="A14" s="19"/>
      <c r="B14" s="19"/>
      <c r="C14" s="19"/>
      <c r="D14" s="101"/>
      <c r="E14" s="101"/>
      <c r="F14" s="101"/>
      <c r="G14" s="101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  <c r="Y14" s="288"/>
      <c r="Z14" s="288"/>
    </row>
    <row r="15" spans="1:26" x14ac:dyDescent="0.25">
      <c r="A15" s="21"/>
      <c r="B15" s="19"/>
      <c r="C15" s="19"/>
      <c r="K15" s="1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</row>
    <row r="16" spans="1:26" x14ac:dyDescent="0.25">
      <c r="A16" s="27"/>
      <c r="B16" s="27"/>
      <c r="C16" s="27"/>
      <c r="E16" s="297"/>
      <c r="K16" s="1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</row>
    <row r="17" spans="1:26" x14ac:dyDescent="0.25">
      <c r="A17" s="27"/>
      <c r="B17" s="27"/>
      <c r="C17" s="110"/>
      <c r="K17" s="1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</row>
    <row r="18" spans="1:26" x14ac:dyDescent="0.25">
      <c r="A18" s="27"/>
      <c r="B18" s="27"/>
      <c r="C18" s="110"/>
      <c r="K18" s="1"/>
    </row>
    <row r="19" spans="1:26" x14ac:dyDescent="0.25">
      <c r="A19" s="19"/>
      <c r="B19" s="19"/>
      <c r="C19" s="19"/>
      <c r="K19" s="285"/>
    </row>
    <row r="20" spans="1:26" x14ac:dyDescent="0.25">
      <c r="A20" s="21"/>
      <c r="B20" s="19"/>
      <c r="C20" s="19"/>
      <c r="D20" s="110"/>
      <c r="E20" s="110"/>
      <c r="F20" s="110"/>
      <c r="G20" s="110"/>
    </row>
    <row r="21" spans="1:26" x14ac:dyDescent="0.25">
      <c r="A21" s="25"/>
      <c r="B21" s="26"/>
      <c r="C21" s="110"/>
      <c r="K21" s="130"/>
    </row>
    <row r="22" spans="1:26" s="110" customFormat="1" x14ac:dyDescent="0.25">
      <c r="A22" s="27"/>
      <c r="B22" s="27"/>
      <c r="D22" s="101"/>
      <c r="E22" s="101"/>
      <c r="F22" s="101"/>
      <c r="G22" s="101"/>
    </row>
    <row r="23" spans="1:26" x14ac:dyDescent="0.25">
      <c r="A23" s="27"/>
      <c r="B23" s="27"/>
      <c r="C23" s="110"/>
      <c r="K23" s="1"/>
    </row>
    <row r="24" spans="1:26" x14ac:dyDescent="0.25">
      <c r="A24" s="27"/>
      <c r="B24" s="27"/>
      <c r="C24" s="110"/>
    </row>
    <row r="25" spans="1:26" x14ac:dyDescent="0.25">
      <c r="A25" s="27"/>
      <c r="B25" s="27"/>
      <c r="C25" s="110"/>
      <c r="K25" s="7"/>
    </row>
    <row r="26" spans="1:26" x14ac:dyDescent="0.25">
      <c r="A26" s="19"/>
      <c r="B26" s="19"/>
      <c r="C26" s="19"/>
      <c r="K26" s="1"/>
    </row>
    <row r="27" spans="1:26" x14ac:dyDescent="0.25">
      <c r="A27" s="21"/>
      <c r="B27" s="19"/>
      <c r="C27" s="19"/>
      <c r="K27" s="1"/>
    </row>
    <row r="28" spans="1:26" x14ac:dyDescent="0.25">
      <c r="A28" s="1"/>
      <c r="B28" s="1"/>
      <c r="K28" s="1"/>
    </row>
    <row r="29" spans="1:26" x14ac:dyDescent="0.25">
      <c r="A29" s="1"/>
      <c r="B29" s="1"/>
      <c r="K29" s="1"/>
    </row>
    <row r="30" spans="1:26" x14ac:dyDescent="0.25">
      <c r="A30" s="1"/>
      <c r="B30" s="1"/>
      <c r="K30" s="1"/>
    </row>
    <row r="31" spans="1:26" x14ac:dyDescent="0.25">
      <c r="A31" s="1"/>
      <c r="B31" s="1"/>
      <c r="K31" s="7"/>
    </row>
    <row r="32" spans="1:26" x14ac:dyDescent="0.25">
      <c r="A32" s="1"/>
      <c r="B32" s="1"/>
      <c r="K32" s="1"/>
    </row>
    <row r="33" spans="1:11" x14ac:dyDescent="0.25">
      <c r="A33" s="19"/>
      <c r="B33" s="19"/>
      <c r="C33" s="19"/>
      <c r="K33" s="1"/>
    </row>
    <row r="34" spans="1:11" x14ac:dyDescent="0.25">
      <c r="A34" s="25"/>
      <c r="B34" s="26"/>
      <c r="C34" s="110"/>
      <c r="K34" s="1"/>
    </row>
    <row r="35" spans="1:11" x14ac:dyDescent="0.25">
      <c r="A35" s="27"/>
      <c r="B35" s="27"/>
      <c r="C35" s="110"/>
      <c r="K35" s="1"/>
    </row>
    <row r="36" spans="1:11" x14ac:dyDescent="0.25">
      <c r="A36" s="27"/>
      <c r="B36" s="27"/>
      <c r="C36" s="110"/>
      <c r="K36" s="1"/>
    </row>
    <row r="37" spans="1:11" x14ac:dyDescent="0.25">
      <c r="A37" s="27"/>
      <c r="B37" s="27"/>
      <c r="C37" s="110"/>
      <c r="K37" s="7"/>
    </row>
    <row r="38" spans="1:11" x14ac:dyDescent="0.25">
      <c r="A38" s="27"/>
      <c r="B38" s="27"/>
      <c r="C38" s="110"/>
      <c r="K38" s="1"/>
    </row>
    <row r="39" spans="1:11" x14ac:dyDescent="0.25">
      <c r="A39" s="27"/>
      <c r="B39" s="27"/>
      <c r="C39" s="110"/>
    </row>
    <row r="40" spans="1:11" x14ac:dyDescent="0.25">
      <c r="A40" s="28"/>
      <c r="B40" s="27"/>
      <c r="C40" s="110"/>
      <c r="K40" s="12"/>
    </row>
    <row r="41" spans="1:11" x14ac:dyDescent="0.25">
      <c r="A41" s="27"/>
      <c r="B41" s="27"/>
      <c r="C41" s="110"/>
    </row>
    <row r="42" spans="1:11" x14ac:dyDescent="0.25">
      <c r="A42" s="27"/>
      <c r="B42" s="27"/>
      <c r="C42" s="110"/>
    </row>
    <row r="43" spans="1:11" x14ac:dyDescent="0.25">
      <c r="A43" s="27"/>
      <c r="B43" s="27"/>
      <c r="C43" s="110"/>
    </row>
    <row r="44" spans="1:11" x14ac:dyDescent="0.25">
      <c r="A44" s="27"/>
      <c r="B44" s="27"/>
      <c r="C44" s="110"/>
    </row>
    <row r="45" spans="1:11" x14ac:dyDescent="0.25">
      <c r="A45" s="27"/>
      <c r="B45" s="27"/>
      <c r="C45" s="110"/>
    </row>
    <row r="46" spans="1:11" x14ac:dyDescent="0.25">
      <c r="A46" s="28"/>
      <c r="B46" s="110"/>
      <c r="C46" s="110"/>
    </row>
    <row r="47" spans="1:11" x14ac:dyDescent="0.25">
      <c r="A47" s="27"/>
      <c r="B47" s="27"/>
      <c r="C47" s="110"/>
    </row>
    <row r="48" spans="1:11" x14ac:dyDescent="0.25">
      <c r="A48" s="27"/>
      <c r="B48" s="27"/>
      <c r="C48" s="110"/>
    </row>
    <row r="49" spans="1:3" x14ac:dyDescent="0.25">
      <c r="A49" s="27"/>
      <c r="B49" s="27"/>
      <c r="C49" s="110"/>
    </row>
    <row r="50" spans="1:3" x14ac:dyDescent="0.25">
      <c r="A50" s="27"/>
      <c r="B50" s="27"/>
      <c r="C50" s="110"/>
    </row>
    <row r="51" spans="1:3" x14ac:dyDescent="0.25">
      <c r="A51" s="27"/>
      <c r="B51" s="27"/>
      <c r="C51" s="110"/>
    </row>
    <row r="52" spans="1:3" x14ac:dyDescent="0.25">
      <c r="A52" s="19"/>
      <c r="B52" s="19"/>
      <c r="C52" s="19"/>
    </row>
    <row r="53" spans="1:3" x14ac:dyDescent="0.25">
      <c r="A53" s="25"/>
      <c r="B53" s="26"/>
      <c r="C53" s="110"/>
    </row>
    <row r="54" spans="1:3" x14ac:dyDescent="0.25">
      <c r="A54" s="27"/>
      <c r="B54" s="27"/>
      <c r="C54" s="110"/>
    </row>
    <row r="55" spans="1:3" x14ac:dyDescent="0.25">
      <c r="A55" s="1"/>
      <c r="B55" s="1"/>
    </row>
    <row r="56" spans="1:3" x14ac:dyDescent="0.25">
      <c r="A56" s="1"/>
      <c r="B56" s="1"/>
    </row>
    <row r="57" spans="1:3" x14ac:dyDescent="0.25">
      <c r="A57" s="1"/>
      <c r="B57" s="1"/>
    </row>
    <row r="58" spans="1:3" x14ac:dyDescent="0.25">
      <c r="A58" s="1"/>
      <c r="B58" s="1"/>
    </row>
    <row r="59" spans="1:3" x14ac:dyDescent="0.25">
      <c r="A59" s="7"/>
      <c r="B59" s="1"/>
    </row>
    <row r="60" spans="1:3" x14ac:dyDescent="0.25">
      <c r="A60" s="1"/>
      <c r="B60" s="1"/>
    </row>
    <row r="61" spans="1:3" x14ac:dyDescent="0.25">
      <c r="A61" s="1"/>
      <c r="B61" s="1"/>
    </row>
    <row r="62" spans="1:3" x14ac:dyDescent="0.25">
      <c r="A62" s="1"/>
      <c r="B62" s="1"/>
    </row>
    <row r="63" spans="1:3" x14ac:dyDescent="0.25">
      <c r="A63" s="1"/>
      <c r="B63" s="1"/>
    </row>
    <row r="64" spans="1:3" x14ac:dyDescent="0.25">
      <c r="A64" s="1"/>
      <c r="B64" s="1"/>
    </row>
  </sheetData>
  <pageMargins left="0.7" right="0.7" top="0.75" bottom="0.75" header="0.3" footer="0.3"/>
  <pageSetup paperSize="9" scale="68" orientation="landscape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B1" zoomScaleNormal="100" workbookViewId="0">
      <selection activeCell="O38" sqref="O38"/>
    </sheetView>
  </sheetViews>
  <sheetFormatPr defaultRowHeight="15" x14ac:dyDescent="0.25"/>
  <cols>
    <col min="1" max="1" width="35.28515625" customWidth="1"/>
    <col min="2" max="2" width="31.28515625" customWidth="1"/>
    <col min="3" max="3" width="22.140625" customWidth="1"/>
    <col min="4" max="4" width="10" customWidth="1"/>
    <col min="5" max="5" width="10.42578125" customWidth="1"/>
    <col min="6" max="6" width="9" style="64" customWidth="1"/>
    <col min="7" max="7" width="41.85546875" style="64" customWidth="1"/>
    <col min="8" max="11" width="9" style="64" hidden="1" customWidth="1"/>
    <col min="12" max="12" width="10.85546875" customWidth="1"/>
    <col min="13" max="14" width="10.28515625" bestFit="1" customWidth="1"/>
    <col min="15" max="15" width="11.42578125" bestFit="1" customWidth="1"/>
    <col min="16" max="16" width="10.28515625" style="64" bestFit="1" customWidth="1"/>
    <col min="17" max="17" width="29.85546875" bestFit="1" customWidth="1"/>
    <col min="18" max="19" width="9.28515625" bestFit="1" customWidth="1"/>
    <col min="20" max="20" width="12.85546875" bestFit="1" customWidth="1"/>
    <col min="21" max="21" width="10.28515625" bestFit="1" customWidth="1"/>
    <col min="22" max="22" width="9.140625" style="64"/>
    <col min="23" max="23" width="12.7109375" customWidth="1"/>
    <col min="24" max="24" width="11" customWidth="1"/>
    <col min="25" max="25" width="14.140625" customWidth="1"/>
    <col min="26" max="26" width="14.140625" style="101" customWidth="1"/>
    <col min="27" max="27" width="23.5703125" style="101" bestFit="1" customWidth="1"/>
    <col min="28" max="31" width="14.140625" style="101" customWidth="1"/>
    <col min="33" max="33" width="15.42578125" customWidth="1"/>
    <col min="34" max="34" width="15.28515625" customWidth="1"/>
    <col min="35" max="35" width="13.140625" customWidth="1"/>
    <col min="36" max="36" width="13.42578125" customWidth="1"/>
    <col min="37" max="37" width="13.85546875" customWidth="1"/>
    <col min="38" max="38" width="11.7109375" customWidth="1"/>
    <col min="39" max="39" width="14.28515625" customWidth="1"/>
  </cols>
  <sheetData>
    <row r="1" spans="1:52" ht="15.75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 t="s">
        <v>76</v>
      </c>
      <c r="M1" s="10" t="s">
        <v>77</v>
      </c>
      <c r="N1" s="10" t="s">
        <v>78</v>
      </c>
      <c r="O1" s="10" t="s">
        <v>79</v>
      </c>
      <c r="P1" s="10" t="s">
        <v>80</v>
      </c>
      <c r="Q1" s="10"/>
      <c r="R1" s="10" t="str">
        <f t="shared" ref="R1:T2" si="0">L1</f>
        <v>A1</v>
      </c>
      <c r="S1" s="10" t="str">
        <f t="shared" si="0"/>
        <v>A2</v>
      </c>
      <c r="T1" s="10" t="str">
        <f t="shared" si="0"/>
        <v>A3</v>
      </c>
      <c r="U1" s="10" t="str">
        <f t="shared" ref="U1:V2" si="1">O1</f>
        <v>A4</v>
      </c>
      <c r="V1" s="10"/>
      <c r="W1" s="37" t="str">
        <f>R1</f>
        <v>A1</v>
      </c>
      <c r="X1" s="37" t="str">
        <f t="shared" ref="X1:AA2" si="2">S1</f>
        <v>A2</v>
      </c>
      <c r="Y1" s="37" t="str">
        <f t="shared" si="2"/>
        <v>A3</v>
      </c>
      <c r="Z1" s="37" t="str">
        <f t="shared" si="2"/>
        <v>A4</v>
      </c>
      <c r="AA1" s="37">
        <f t="shared" si="2"/>
        <v>0</v>
      </c>
      <c r="AB1" s="103"/>
      <c r="AC1" s="37" t="str">
        <f>W1</f>
        <v>A1</v>
      </c>
      <c r="AD1" s="37" t="str">
        <f t="shared" ref="AD1:AG2" si="3">X1</f>
        <v>A2</v>
      </c>
      <c r="AE1" s="37" t="str">
        <f t="shared" si="3"/>
        <v>A3</v>
      </c>
      <c r="AF1" s="37" t="str">
        <f t="shared" si="3"/>
        <v>A4</v>
      </c>
      <c r="AG1" s="37">
        <f t="shared" si="3"/>
        <v>0</v>
      </c>
      <c r="AH1" s="37" t="str">
        <f>AC1</f>
        <v>A1</v>
      </c>
      <c r="AI1" s="37" t="str">
        <f t="shared" ref="AI1:AI2" si="4">AD1</f>
        <v>A2</v>
      </c>
      <c r="AJ1" s="37" t="str">
        <f t="shared" ref="AJ1:AJ2" si="5">AE1</f>
        <v>A3</v>
      </c>
      <c r="AK1" s="37" t="str">
        <f t="shared" ref="AK1:AK2" si="6">AF1</f>
        <v>A4</v>
      </c>
      <c r="AL1" s="37">
        <f t="shared" ref="AL1:AL2" si="7">AG1</f>
        <v>0</v>
      </c>
      <c r="AN1" s="286" t="s">
        <v>259</v>
      </c>
      <c r="AO1" s="263"/>
      <c r="AP1" s="263"/>
      <c r="AQ1" s="263"/>
      <c r="AR1" s="263"/>
      <c r="AS1" s="263"/>
      <c r="AT1" s="263"/>
      <c r="AU1" s="263"/>
      <c r="AV1" s="263"/>
      <c r="AW1" s="263"/>
      <c r="AX1" s="263"/>
      <c r="AY1" s="263"/>
      <c r="AZ1" s="263"/>
    </row>
    <row r="2" spans="1:52" s="172" customFormat="1" ht="26.25" x14ac:dyDescent="0.25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 t="str">
        <f>'1 Scenarier og vægte'!B6</f>
        <v>Løsning 1</v>
      </c>
      <c r="M2" s="176" t="str">
        <f>'1 Scenarier og vægte'!B7</f>
        <v>Løsning 2</v>
      </c>
      <c r="N2" s="176" t="str">
        <f>'1 Scenarier og vægte'!B8</f>
        <v>Løsning 3</v>
      </c>
      <c r="O2" s="176" t="str">
        <f>'1 Scenarier og vægte'!B9</f>
        <v>Løsning 4</v>
      </c>
      <c r="P2" s="225" t="str">
        <f>'1 Scenarier og vægte'!B10</f>
        <v>Løsning 5</v>
      </c>
      <c r="Q2" s="176"/>
      <c r="R2" s="176" t="str">
        <f t="shared" si="0"/>
        <v>Løsning 1</v>
      </c>
      <c r="S2" s="176" t="str">
        <f t="shared" si="0"/>
        <v>Løsning 2</v>
      </c>
      <c r="T2" s="176" t="str">
        <f t="shared" si="0"/>
        <v>Løsning 3</v>
      </c>
      <c r="U2" s="176" t="str">
        <f t="shared" si="1"/>
        <v>Løsning 4</v>
      </c>
      <c r="V2" s="176" t="str">
        <f t="shared" si="1"/>
        <v>Løsning 5</v>
      </c>
      <c r="W2" s="176" t="str">
        <f>R2</f>
        <v>Løsning 1</v>
      </c>
      <c r="X2" s="176" t="str">
        <f t="shared" si="2"/>
        <v>Løsning 2</v>
      </c>
      <c r="Y2" s="176" t="str">
        <f t="shared" si="2"/>
        <v>Løsning 3</v>
      </c>
      <c r="Z2" s="176" t="str">
        <f t="shared" si="2"/>
        <v>Løsning 4</v>
      </c>
      <c r="AA2" s="176" t="str">
        <f t="shared" si="2"/>
        <v>Løsning 5</v>
      </c>
      <c r="AB2" s="177" t="s">
        <v>268</v>
      </c>
      <c r="AC2" s="177" t="str">
        <f>W2</f>
        <v>Løsning 1</v>
      </c>
      <c r="AD2" s="177" t="str">
        <f t="shared" si="3"/>
        <v>Løsning 2</v>
      </c>
      <c r="AE2" s="177" t="str">
        <f t="shared" si="3"/>
        <v>Løsning 3</v>
      </c>
      <c r="AF2" s="177" t="str">
        <f t="shared" si="3"/>
        <v>Løsning 4</v>
      </c>
      <c r="AG2" s="177" t="str">
        <f t="shared" si="3"/>
        <v>Løsning 5</v>
      </c>
      <c r="AH2" s="176" t="str">
        <f>AC2</f>
        <v>Løsning 1</v>
      </c>
      <c r="AI2" s="176" t="str">
        <f t="shared" si="4"/>
        <v>Løsning 2</v>
      </c>
      <c r="AJ2" s="176" t="str">
        <f t="shared" si="5"/>
        <v>Løsning 3</v>
      </c>
      <c r="AK2" s="176" t="str">
        <f t="shared" si="6"/>
        <v>Løsning 4</v>
      </c>
      <c r="AL2" s="176" t="str">
        <f t="shared" si="7"/>
        <v>Løsning 5</v>
      </c>
      <c r="AN2" s="282"/>
      <c r="AO2" s="282"/>
      <c r="AP2" s="282"/>
      <c r="AQ2" s="282"/>
      <c r="AR2" s="282"/>
      <c r="AS2" s="282"/>
      <c r="AT2" s="282"/>
      <c r="AU2" s="282"/>
      <c r="AV2" s="282"/>
      <c r="AW2" s="282"/>
      <c r="AX2" s="282"/>
      <c r="AY2" s="282"/>
      <c r="AZ2" s="282"/>
    </row>
    <row r="3" spans="1:52" x14ac:dyDescent="0.25">
      <c r="A3" s="8" t="s">
        <v>1</v>
      </c>
      <c r="B3" s="8" t="s">
        <v>2</v>
      </c>
      <c r="C3" s="8"/>
      <c r="D3" s="8" t="s">
        <v>25</v>
      </c>
      <c r="E3" s="8" t="s">
        <v>28</v>
      </c>
      <c r="F3" s="8"/>
      <c r="G3" s="8"/>
      <c r="H3" s="8"/>
      <c r="I3" s="8"/>
      <c r="J3" s="8"/>
      <c r="K3" s="8"/>
      <c r="L3" s="8" t="s">
        <v>33</v>
      </c>
      <c r="M3" s="8" t="s">
        <v>33</v>
      </c>
      <c r="N3" s="8" t="s">
        <v>33</v>
      </c>
      <c r="O3" s="8" t="s">
        <v>33</v>
      </c>
      <c r="P3" s="8" t="s">
        <v>33</v>
      </c>
      <c r="Q3" s="8"/>
      <c r="R3" s="8" t="s">
        <v>87</v>
      </c>
      <c r="S3" s="8"/>
      <c r="T3" s="8"/>
      <c r="U3" s="8"/>
      <c r="V3" s="8"/>
      <c r="W3" s="109" t="s">
        <v>158</v>
      </c>
      <c r="X3" s="109" t="s">
        <v>158</v>
      </c>
      <c r="Y3" s="109" t="s">
        <v>158</v>
      </c>
      <c r="Z3" s="109" t="s">
        <v>158</v>
      </c>
      <c r="AA3" s="109" t="s">
        <v>158</v>
      </c>
      <c r="AB3" s="109" t="s">
        <v>85</v>
      </c>
      <c r="AC3" s="109" t="s">
        <v>86</v>
      </c>
      <c r="AD3" s="109" t="s">
        <v>86</v>
      </c>
      <c r="AE3" s="109" t="s">
        <v>86</v>
      </c>
      <c r="AF3" s="109" t="s">
        <v>86</v>
      </c>
      <c r="AG3" s="109" t="s">
        <v>86</v>
      </c>
      <c r="AH3" s="109" t="s">
        <v>158</v>
      </c>
      <c r="AI3" s="109" t="s">
        <v>158</v>
      </c>
      <c r="AJ3" s="109" t="s">
        <v>158</v>
      </c>
      <c r="AK3" s="109" t="s">
        <v>158</v>
      </c>
      <c r="AL3" s="109" t="s">
        <v>158</v>
      </c>
      <c r="AN3" s="263"/>
      <c r="AO3" s="263"/>
      <c r="AP3" s="263"/>
      <c r="AQ3" s="263"/>
      <c r="AR3" s="263"/>
      <c r="AS3" s="263"/>
      <c r="AT3" s="263"/>
      <c r="AU3" s="263"/>
      <c r="AV3" s="263"/>
      <c r="AW3" s="263"/>
      <c r="AX3" s="263"/>
      <c r="AY3" s="263"/>
      <c r="AZ3" s="263"/>
    </row>
    <row r="4" spans="1:52" x14ac:dyDescent="0.25">
      <c r="A4" s="3" t="s">
        <v>3</v>
      </c>
      <c r="B4" s="3" t="s">
        <v>4</v>
      </c>
      <c r="C4" s="3"/>
      <c r="D4" s="3" t="s">
        <v>26</v>
      </c>
      <c r="E4" s="3" t="s">
        <v>29</v>
      </c>
      <c r="F4" s="3"/>
      <c r="G4" s="3"/>
      <c r="H4" s="3"/>
      <c r="I4" s="3"/>
      <c r="J4" s="3"/>
      <c r="K4" s="3"/>
      <c r="L4" s="165">
        <f t="shared" ref="L4:P5" si="8">AB20</f>
        <v>1</v>
      </c>
      <c r="M4" s="165">
        <f t="shared" si="8"/>
        <v>1</v>
      </c>
      <c r="N4" s="165">
        <f t="shared" si="8"/>
        <v>1</v>
      </c>
      <c r="O4" s="165">
        <f t="shared" si="8"/>
        <v>1</v>
      </c>
      <c r="P4" s="165">
        <f t="shared" si="8"/>
        <v>1</v>
      </c>
      <c r="Q4" s="105" t="s">
        <v>82</v>
      </c>
      <c r="R4" s="165">
        <f>SUM(L4:L7)</f>
        <v>4</v>
      </c>
      <c r="S4" s="165">
        <f t="shared" ref="S4:T4" si="9">SUM(M4:M7)</f>
        <v>4</v>
      </c>
      <c r="T4" s="165">
        <f t="shared" si="9"/>
        <v>4</v>
      </c>
      <c r="U4" s="165">
        <f>SUM(O4:O7)</f>
        <v>4</v>
      </c>
      <c r="V4" s="120">
        <f>SUM(P4:P7)</f>
        <v>4</v>
      </c>
      <c r="W4" s="34">
        <f>$T$10*R4</f>
        <v>1</v>
      </c>
      <c r="X4" s="34">
        <f t="shared" ref="X4:AA4" si="10">$T$10*S4</f>
        <v>1</v>
      </c>
      <c r="Y4" s="34">
        <f t="shared" si="10"/>
        <v>1</v>
      </c>
      <c r="Z4" s="34">
        <f t="shared" si="10"/>
        <v>1</v>
      </c>
      <c r="AA4" s="34">
        <f t="shared" si="10"/>
        <v>1</v>
      </c>
      <c r="AB4" s="129">
        <f>'1 Scenarier og vægte'!C24</f>
        <v>0.2</v>
      </c>
      <c r="AC4" s="137">
        <f>W4*$AB$4</f>
        <v>0.2</v>
      </c>
      <c r="AD4" s="137">
        <f>X4*$AB$4</f>
        <v>0.2</v>
      </c>
      <c r="AE4" s="137">
        <f t="shared" ref="AE4:AG4" si="11">Y4*$AB$4</f>
        <v>0.2</v>
      </c>
      <c r="AF4" s="137">
        <f t="shared" si="11"/>
        <v>0.2</v>
      </c>
      <c r="AG4" s="137">
        <f t="shared" si="11"/>
        <v>0.2</v>
      </c>
      <c r="AH4" s="162">
        <f>AC4*$AE$11</f>
        <v>0.25</v>
      </c>
      <c r="AI4" s="162">
        <f>AD4*$AE$11</f>
        <v>0.25</v>
      </c>
      <c r="AJ4" s="162">
        <f t="shared" ref="AJ4:AL4" si="12">AE4*$AE$11</f>
        <v>0.25</v>
      </c>
      <c r="AK4" s="162">
        <f t="shared" si="12"/>
        <v>0.25</v>
      </c>
      <c r="AL4" s="162">
        <f t="shared" si="12"/>
        <v>0.25</v>
      </c>
      <c r="AN4" s="263"/>
      <c r="AO4" s="263"/>
      <c r="AP4" s="263"/>
      <c r="AQ4" s="263"/>
      <c r="AR4" s="263"/>
      <c r="AS4" s="263"/>
      <c r="AT4" s="263"/>
      <c r="AU4" s="263"/>
      <c r="AV4" s="263"/>
      <c r="AW4" s="263"/>
      <c r="AX4" s="263"/>
      <c r="AY4" s="263"/>
      <c r="AZ4" s="263"/>
    </row>
    <row r="5" spans="1:52" x14ac:dyDescent="0.25">
      <c r="A5" s="3"/>
      <c r="B5" s="3" t="s">
        <v>6</v>
      </c>
      <c r="C5" s="3"/>
      <c r="D5" s="3" t="s">
        <v>26</v>
      </c>
      <c r="E5" s="3" t="s">
        <v>29</v>
      </c>
      <c r="F5" s="3"/>
      <c r="G5" s="3"/>
      <c r="H5" s="3"/>
      <c r="I5" s="3"/>
      <c r="J5" s="3"/>
      <c r="K5" s="3"/>
      <c r="L5" s="165">
        <f t="shared" si="8"/>
        <v>1</v>
      </c>
      <c r="M5" s="165">
        <f t="shared" si="8"/>
        <v>1</v>
      </c>
      <c r="N5" s="165">
        <f t="shared" si="8"/>
        <v>1</v>
      </c>
      <c r="O5" s="165">
        <f t="shared" si="8"/>
        <v>1</v>
      </c>
      <c r="P5" s="165">
        <f t="shared" si="8"/>
        <v>1</v>
      </c>
      <c r="Q5" s="106" t="s">
        <v>83</v>
      </c>
      <c r="R5" s="120">
        <f>SUM(L8:L9)</f>
        <v>2</v>
      </c>
      <c r="S5" s="120">
        <f t="shared" ref="S5:T5" si="13">SUM(M8:M9)</f>
        <v>2</v>
      </c>
      <c r="T5" s="120">
        <f t="shared" si="13"/>
        <v>2</v>
      </c>
      <c r="U5" s="120">
        <f>SUM(O8:O9)</f>
        <v>2</v>
      </c>
      <c r="V5" s="120">
        <f>SUM(P8:P9)</f>
        <v>2</v>
      </c>
      <c r="W5" s="34">
        <f>$T$11*R5</f>
        <v>1</v>
      </c>
      <c r="X5" s="34">
        <f t="shared" ref="X5:AA5" si="14">$T$11*S5</f>
        <v>1</v>
      </c>
      <c r="Y5" s="34">
        <f t="shared" si="14"/>
        <v>1</v>
      </c>
      <c r="Z5" s="34">
        <f t="shared" si="14"/>
        <v>1</v>
      </c>
      <c r="AA5" s="34">
        <f t="shared" si="14"/>
        <v>1</v>
      </c>
      <c r="AB5" s="129">
        <f>'1 Scenarier og vægte'!C25</f>
        <v>0.2</v>
      </c>
      <c r="AC5" s="137">
        <f>W5*$AB$5</f>
        <v>0.2</v>
      </c>
      <c r="AD5" s="137">
        <f>X5*$AB$5</f>
        <v>0.2</v>
      </c>
      <c r="AE5" s="137">
        <f t="shared" ref="AE5:AG5" si="15">Y5*$AB$5</f>
        <v>0.2</v>
      </c>
      <c r="AF5" s="137">
        <f t="shared" si="15"/>
        <v>0.2</v>
      </c>
      <c r="AG5" s="137">
        <f t="shared" si="15"/>
        <v>0.2</v>
      </c>
      <c r="AH5" s="162">
        <f t="shared" ref="AH5:AH8" si="16">AC5*$AE$11</f>
        <v>0.25</v>
      </c>
      <c r="AI5" s="162">
        <f t="shared" ref="AI5:AI8" si="17">AD5*$AE$11</f>
        <v>0.25</v>
      </c>
      <c r="AJ5" s="162">
        <f t="shared" ref="AJ5:AJ8" si="18">AE5*$AE$11</f>
        <v>0.25</v>
      </c>
      <c r="AK5" s="162">
        <f t="shared" ref="AK5:AK8" si="19">AF5*$AE$11</f>
        <v>0.25</v>
      </c>
      <c r="AL5" s="162">
        <f t="shared" ref="AL5:AL8" si="20">AG5*$AE$11</f>
        <v>0.25</v>
      </c>
      <c r="AN5" s="263"/>
      <c r="AO5" s="263"/>
      <c r="AP5" s="263"/>
      <c r="AQ5" s="263"/>
      <c r="AR5" s="263"/>
      <c r="AS5" s="263"/>
      <c r="AT5" s="263"/>
      <c r="AU5" s="263"/>
      <c r="AV5" s="263"/>
      <c r="AW5" s="263"/>
      <c r="AX5" s="263"/>
      <c r="AY5" s="263"/>
      <c r="AZ5" s="263"/>
    </row>
    <row r="6" spans="1:52" x14ac:dyDescent="0.25">
      <c r="A6" s="3"/>
      <c r="B6" s="3" t="s">
        <v>7</v>
      </c>
      <c r="C6" s="3"/>
      <c r="D6" s="3" t="s">
        <v>26</v>
      </c>
      <c r="E6" s="3" t="s">
        <v>29</v>
      </c>
      <c r="F6" s="3"/>
      <c r="G6" s="3"/>
      <c r="H6" s="3"/>
      <c r="I6" s="3"/>
      <c r="J6" s="3"/>
      <c r="K6" s="3"/>
      <c r="L6" s="165">
        <f>AB23</f>
        <v>1</v>
      </c>
      <c r="M6" s="165">
        <f>AC23</f>
        <v>1</v>
      </c>
      <c r="N6" s="165">
        <f>AD23</f>
        <v>1</v>
      </c>
      <c r="O6" s="165">
        <f>AE23</f>
        <v>1</v>
      </c>
      <c r="P6" s="165">
        <f>AF23</f>
        <v>1</v>
      </c>
      <c r="Q6" s="106" t="s">
        <v>84</v>
      </c>
      <c r="R6" s="131">
        <f>L10</f>
        <v>4</v>
      </c>
      <c r="S6" s="131">
        <f>M10</f>
        <v>4</v>
      </c>
      <c r="T6" s="131">
        <f>N10</f>
        <v>4</v>
      </c>
      <c r="U6" s="131">
        <f>O10</f>
        <v>4</v>
      </c>
      <c r="V6" s="131">
        <f>P10</f>
        <v>4</v>
      </c>
      <c r="W6" s="34">
        <f>$T$12*R6</f>
        <v>1</v>
      </c>
      <c r="X6" s="34">
        <f t="shared" ref="X6:AA6" si="21">$T$12*S6</f>
        <v>1</v>
      </c>
      <c r="Y6" s="34">
        <f t="shared" si="21"/>
        <v>1</v>
      </c>
      <c r="Z6" s="34">
        <f t="shared" si="21"/>
        <v>1</v>
      </c>
      <c r="AA6" s="34">
        <f t="shared" si="21"/>
        <v>1</v>
      </c>
      <c r="AB6" s="129">
        <f>'1 Scenarier og vægte'!C26</f>
        <v>0.2</v>
      </c>
      <c r="AC6" s="137">
        <f>W6*$AB$6</f>
        <v>0.2</v>
      </c>
      <c r="AD6" s="137">
        <f>X6*$AB$6</f>
        <v>0.2</v>
      </c>
      <c r="AE6" s="137">
        <f t="shared" ref="AE6:AG6" si="22">Y6*$AB$6</f>
        <v>0.2</v>
      </c>
      <c r="AF6" s="137">
        <f t="shared" si="22"/>
        <v>0.2</v>
      </c>
      <c r="AG6" s="137">
        <f t="shared" si="22"/>
        <v>0.2</v>
      </c>
      <c r="AH6" s="162">
        <f t="shared" si="16"/>
        <v>0.25</v>
      </c>
      <c r="AI6" s="162">
        <f t="shared" si="17"/>
        <v>0.25</v>
      </c>
      <c r="AJ6" s="162">
        <f t="shared" si="18"/>
        <v>0.25</v>
      </c>
      <c r="AK6" s="162">
        <f t="shared" si="19"/>
        <v>0.25</v>
      </c>
      <c r="AL6" s="162">
        <f t="shared" si="20"/>
        <v>0.25</v>
      </c>
      <c r="AN6" s="263"/>
      <c r="AO6" s="263"/>
      <c r="AP6" s="263"/>
      <c r="AQ6" s="263"/>
      <c r="AR6" s="263"/>
      <c r="AS6" s="263"/>
      <c r="AT6" s="263"/>
      <c r="AU6" s="263"/>
      <c r="AV6" s="263"/>
      <c r="AW6" s="263"/>
      <c r="AX6" s="263"/>
      <c r="AY6" s="263"/>
      <c r="AZ6" s="263"/>
    </row>
    <row r="7" spans="1:52" x14ac:dyDescent="0.25">
      <c r="A7" s="3"/>
      <c r="B7" s="3" t="s">
        <v>5</v>
      </c>
      <c r="C7" s="3"/>
      <c r="D7" s="3" t="s">
        <v>26</v>
      </c>
      <c r="E7" s="3" t="s">
        <v>29</v>
      </c>
      <c r="F7" s="3"/>
      <c r="G7" s="3"/>
      <c r="H7" s="3"/>
      <c r="I7" s="3"/>
      <c r="J7" s="3"/>
      <c r="K7" s="3"/>
      <c r="L7" s="165">
        <f>AB22</f>
        <v>1</v>
      </c>
      <c r="M7" s="165">
        <f>AC22</f>
        <v>1</v>
      </c>
      <c r="N7" s="165">
        <f>AD22</f>
        <v>1</v>
      </c>
      <c r="O7" s="165">
        <f>AE22</f>
        <v>1</v>
      </c>
      <c r="P7" s="165">
        <f>AF22</f>
        <v>1</v>
      </c>
      <c r="Q7" s="106" t="s">
        <v>159</v>
      </c>
      <c r="R7" s="120">
        <f>SUM(L11:L23)</f>
        <v>13</v>
      </c>
      <c r="S7" s="120">
        <f>SUM(M11:M23)</f>
        <v>13</v>
      </c>
      <c r="T7" s="120">
        <f>SUM(N11:N23)</f>
        <v>13</v>
      </c>
      <c r="U7" s="120">
        <f>SUM(O11:O23)</f>
        <v>13</v>
      </c>
      <c r="V7" s="11">
        <f>SUM(P11:P23)</f>
        <v>13</v>
      </c>
      <c r="W7" s="34">
        <f>$T$13*R7</f>
        <v>1</v>
      </c>
      <c r="X7" s="34">
        <f t="shared" ref="X7:AA7" si="23">$T$13*S7</f>
        <v>1</v>
      </c>
      <c r="Y7" s="34">
        <f t="shared" si="23"/>
        <v>1</v>
      </c>
      <c r="Z7" s="34">
        <f t="shared" si="23"/>
        <v>1</v>
      </c>
      <c r="AA7" s="34">
        <f t="shared" si="23"/>
        <v>1</v>
      </c>
      <c r="AB7" s="129">
        <f>'1 Scenarier og vægte'!C27</f>
        <v>0.2</v>
      </c>
      <c r="AC7" s="137">
        <f>W7*$AB$7</f>
        <v>0.2</v>
      </c>
      <c r="AD7" s="137">
        <f>X7*$AB$7</f>
        <v>0.2</v>
      </c>
      <c r="AE7" s="137">
        <f t="shared" ref="AE7:AG7" si="24">Y7*$AB$7</f>
        <v>0.2</v>
      </c>
      <c r="AF7" s="137">
        <f t="shared" si="24"/>
        <v>0.2</v>
      </c>
      <c r="AG7" s="137">
        <f t="shared" si="24"/>
        <v>0.2</v>
      </c>
      <c r="AH7" s="162">
        <f t="shared" si="16"/>
        <v>0.25</v>
      </c>
      <c r="AI7" s="162">
        <f t="shared" si="17"/>
        <v>0.25</v>
      </c>
      <c r="AJ7" s="162">
        <f t="shared" si="18"/>
        <v>0.25</v>
      </c>
      <c r="AK7" s="162">
        <f t="shared" si="19"/>
        <v>0.25</v>
      </c>
      <c r="AL7" s="162">
        <f t="shared" si="20"/>
        <v>0.25</v>
      </c>
      <c r="AN7" s="263"/>
      <c r="AO7" s="263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</row>
    <row r="8" spans="1:52" x14ac:dyDescent="0.25">
      <c r="A8" s="6" t="s">
        <v>30</v>
      </c>
      <c r="B8" s="6" t="s">
        <v>205</v>
      </c>
      <c r="C8" s="6"/>
      <c r="D8" s="6" t="s">
        <v>26</v>
      </c>
      <c r="E8" s="6" t="s">
        <v>29</v>
      </c>
      <c r="F8" s="6"/>
      <c r="G8" s="6"/>
      <c r="H8" s="6"/>
      <c r="I8" s="6"/>
      <c r="J8" s="6"/>
      <c r="K8" s="6"/>
      <c r="L8" s="165">
        <f t="shared" ref="L8:P9" si="25">AB24</f>
        <v>1</v>
      </c>
      <c r="M8" s="165">
        <f t="shared" si="25"/>
        <v>1</v>
      </c>
      <c r="N8" s="165">
        <f t="shared" si="25"/>
        <v>1</v>
      </c>
      <c r="O8" s="165">
        <f t="shared" si="25"/>
        <v>1</v>
      </c>
      <c r="P8" s="165">
        <f t="shared" si="25"/>
        <v>1</v>
      </c>
      <c r="Q8" s="107" t="s">
        <v>216</v>
      </c>
      <c r="R8" s="120">
        <f>SUM(L24:L25)</f>
        <v>2</v>
      </c>
      <c r="S8" s="120">
        <f>SUM(M24:M25)</f>
        <v>2</v>
      </c>
      <c r="T8" s="120">
        <f>SUM(N24:N25)</f>
        <v>2</v>
      </c>
      <c r="U8" s="120">
        <f>SUM(O24:O25)</f>
        <v>2</v>
      </c>
      <c r="V8" s="120">
        <f>SUM(P24:P25)</f>
        <v>2</v>
      </c>
      <c r="W8" s="34">
        <f>R8*$T$14+$U$14</f>
        <v>0</v>
      </c>
      <c r="X8" s="34">
        <f>S8*$T$14+$U$14</f>
        <v>0</v>
      </c>
      <c r="Y8" s="34">
        <f t="shared" ref="Y8:AA8" si="26">T8*$T$14+$U$14</f>
        <v>0</v>
      </c>
      <c r="Z8" s="34">
        <f t="shared" si="26"/>
        <v>0</v>
      </c>
      <c r="AA8" s="34">
        <f t="shared" si="26"/>
        <v>0</v>
      </c>
      <c r="AB8" s="129">
        <f>'1 Scenarier og vægte'!C28</f>
        <v>0.2</v>
      </c>
      <c r="AC8" s="137">
        <f>W8*$AB$8</f>
        <v>0</v>
      </c>
      <c r="AD8" s="137">
        <f>X8*$AB$8</f>
        <v>0</v>
      </c>
      <c r="AE8" s="137">
        <f t="shared" ref="AE8:AG8" si="27">Y8*$AB$8</f>
        <v>0</v>
      </c>
      <c r="AF8" s="137">
        <f t="shared" si="27"/>
        <v>0</v>
      </c>
      <c r="AG8" s="137">
        <f t="shared" si="27"/>
        <v>0</v>
      </c>
      <c r="AH8" s="162">
        <f t="shared" si="16"/>
        <v>0</v>
      </c>
      <c r="AI8" s="162">
        <f t="shared" si="17"/>
        <v>0</v>
      </c>
      <c r="AJ8" s="162">
        <f t="shared" si="18"/>
        <v>0</v>
      </c>
      <c r="AK8" s="162">
        <f t="shared" si="19"/>
        <v>0</v>
      </c>
      <c r="AL8" s="162">
        <f t="shared" si="20"/>
        <v>0</v>
      </c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</row>
    <row r="9" spans="1:52" x14ac:dyDescent="0.25">
      <c r="A9" s="6"/>
      <c r="B9" s="6" t="s">
        <v>30</v>
      </c>
      <c r="C9" s="6"/>
      <c r="D9" s="6" t="s">
        <v>26</v>
      </c>
      <c r="E9" s="6" t="s">
        <v>29</v>
      </c>
      <c r="F9" s="6"/>
      <c r="G9" s="6"/>
      <c r="H9" s="6"/>
      <c r="I9" s="6"/>
      <c r="J9" s="6"/>
      <c r="K9" s="6"/>
      <c r="L9" s="165">
        <f t="shared" si="25"/>
        <v>1</v>
      </c>
      <c r="M9" s="165">
        <f t="shared" si="25"/>
        <v>1</v>
      </c>
      <c r="N9" s="165">
        <f t="shared" si="25"/>
        <v>1</v>
      </c>
      <c r="O9" s="165">
        <f t="shared" si="25"/>
        <v>1</v>
      </c>
      <c r="P9" s="165">
        <f t="shared" si="25"/>
        <v>1</v>
      </c>
      <c r="Q9" s="308" t="s">
        <v>271</v>
      </c>
      <c r="R9" s="309" t="s">
        <v>189</v>
      </c>
      <c r="S9" s="309" t="s">
        <v>188</v>
      </c>
      <c r="T9" s="308" t="s">
        <v>190</v>
      </c>
      <c r="U9" s="308" t="s">
        <v>269</v>
      </c>
      <c r="V9" s="308"/>
      <c r="W9" s="308" t="s">
        <v>270</v>
      </c>
      <c r="X9" s="126"/>
      <c r="Y9" s="125"/>
      <c r="Z9" s="35"/>
      <c r="AA9" s="35"/>
      <c r="AB9" s="229" t="s">
        <v>157</v>
      </c>
      <c r="AC9" s="34">
        <f>SUM(AC4:AC8)</f>
        <v>0.8</v>
      </c>
      <c r="AD9" s="34">
        <f t="shared" ref="AD9:AG9" si="28">SUM(AD4:AD8)</f>
        <v>0.8</v>
      </c>
      <c r="AE9" s="34">
        <f t="shared" si="28"/>
        <v>0.8</v>
      </c>
      <c r="AF9" s="34">
        <f t="shared" si="28"/>
        <v>0.8</v>
      </c>
      <c r="AG9" s="34">
        <f t="shared" si="28"/>
        <v>0.8</v>
      </c>
      <c r="AH9" s="160">
        <f>AC9*$AE$11</f>
        <v>1</v>
      </c>
      <c r="AI9" s="160">
        <f>AD9*$AE$11</f>
        <v>1</v>
      </c>
      <c r="AJ9" s="160">
        <f>AE9*$AE$11</f>
        <v>1</v>
      </c>
      <c r="AK9" s="160">
        <f>AF9*$AE$11</f>
        <v>1</v>
      </c>
      <c r="AL9" s="160">
        <f>AG9*$AE$11</f>
        <v>1</v>
      </c>
      <c r="AN9" s="263"/>
      <c r="AO9" s="263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</row>
    <row r="10" spans="1:52" x14ac:dyDescent="0.25">
      <c r="A10" s="2" t="s">
        <v>31</v>
      </c>
      <c r="B10" s="2" t="s">
        <v>299</v>
      </c>
      <c r="C10" s="2"/>
      <c r="D10" s="2" t="s">
        <v>282</v>
      </c>
      <c r="E10" s="2" t="s">
        <v>281</v>
      </c>
      <c r="F10" s="2"/>
      <c r="G10" s="2"/>
      <c r="H10" s="2"/>
      <c r="I10" s="2"/>
      <c r="J10" s="2"/>
      <c r="K10" s="2"/>
      <c r="L10" s="165">
        <f>SUM(AB27:AB30)</f>
        <v>4</v>
      </c>
      <c r="M10" s="165">
        <f t="shared" ref="M10:P10" si="29">SUM(AC27:AC30)</f>
        <v>4</v>
      </c>
      <c r="N10" s="165">
        <f t="shared" si="29"/>
        <v>4</v>
      </c>
      <c r="O10" s="165">
        <f t="shared" si="29"/>
        <v>4</v>
      </c>
      <c r="P10" s="165">
        <f t="shared" si="29"/>
        <v>4</v>
      </c>
      <c r="Q10" s="308" t="s">
        <v>82</v>
      </c>
      <c r="R10" s="310">
        <f>MAX(R4:V4)</f>
        <v>4</v>
      </c>
      <c r="S10" s="308">
        <v>0</v>
      </c>
      <c r="T10" s="308">
        <f>(1-0)/(R10-S10)</f>
        <v>0.25</v>
      </c>
      <c r="U10" s="308"/>
      <c r="V10" s="308"/>
      <c r="W10" s="309"/>
      <c r="X10" s="201"/>
      <c r="Y10" s="35"/>
      <c r="Z10" s="35"/>
      <c r="AA10" s="35"/>
      <c r="AB10" s="311" t="s">
        <v>271</v>
      </c>
      <c r="AC10" s="309" t="s">
        <v>189</v>
      </c>
      <c r="AD10" s="309" t="s">
        <v>188</v>
      </c>
      <c r="AE10" s="308" t="s">
        <v>190</v>
      </c>
      <c r="AG10" s="1"/>
      <c r="AH10" s="308" t="s">
        <v>272</v>
      </c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</row>
    <row r="11" spans="1:52" x14ac:dyDescent="0.25">
      <c r="A11" s="4" t="s">
        <v>8</v>
      </c>
      <c r="B11" s="4" t="s">
        <v>9</v>
      </c>
      <c r="C11" s="4" t="s">
        <v>10</v>
      </c>
      <c r="D11" s="4" t="s">
        <v>27</v>
      </c>
      <c r="E11" s="4" t="s">
        <v>29</v>
      </c>
      <c r="F11" s="66"/>
      <c r="G11" s="66"/>
      <c r="H11" s="66"/>
      <c r="I11" s="66"/>
      <c r="J11" s="66"/>
      <c r="K11" s="66"/>
      <c r="L11" s="120">
        <f t="shared" ref="L11:L22" si="30">AB39</f>
        <v>1</v>
      </c>
      <c r="M11" s="120">
        <f t="shared" ref="M11:M22" si="31">AC39</f>
        <v>1</v>
      </c>
      <c r="N11" s="120">
        <f t="shared" ref="N11:N22" si="32">AD39</f>
        <v>1</v>
      </c>
      <c r="O11" s="120">
        <f t="shared" ref="O11:O22" si="33">AE39</f>
        <v>1</v>
      </c>
      <c r="P11" s="120">
        <f t="shared" ref="P11:P23" si="34">AF39</f>
        <v>1</v>
      </c>
      <c r="Q11" s="308" t="s">
        <v>83</v>
      </c>
      <c r="R11" s="308">
        <f>MAX(R5:V5)</f>
        <v>2</v>
      </c>
      <c r="S11" s="308">
        <v>0</v>
      </c>
      <c r="T11" s="308">
        <f t="shared" ref="T11:T13" si="35">(1-0)/(R11-S11)</f>
        <v>0.5</v>
      </c>
      <c r="U11" s="308"/>
      <c r="V11" s="308"/>
      <c r="W11" s="308"/>
      <c r="X11" s="201"/>
      <c r="AB11" s="305"/>
      <c r="AC11" s="312">
        <f>MAX(AC9:AG9)</f>
        <v>0.8</v>
      </c>
      <c r="AD11" s="312">
        <v>0</v>
      </c>
      <c r="AE11" s="313">
        <f>(1-0)/(AC11-AD11)</f>
        <v>1.25</v>
      </c>
      <c r="AG11" s="1"/>
      <c r="AH11" s="159"/>
      <c r="AI11" s="159"/>
      <c r="AJ11" s="159"/>
      <c r="AK11" s="159"/>
      <c r="AL11" s="159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</row>
    <row r="12" spans="1:52" x14ac:dyDescent="0.25">
      <c r="A12" s="4"/>
      <c r="B12" s="4"/>
      <c r="C12" s="4" t="s">
        <v>11</v>
      </c>
      <c r="D12" s="4" t="s">
        <v>27</v>
      </c>
      <c r="E12" s="4" t="s">
        <v>29</v>
      </c>
      <c r="F12" s="66"/>
      <c r="G12" s="66"/>
      <c r="H12" s="66"/>
      <c r="I12" s="66"/>
      <c r="J12" s="66"/>
      <c r="K12" s="66"/>
      <c r="L12" s="120">
        <f t="shared" si="30"/>
        <v>1</v>
      </c>
      <c r="M12" s="120">
        <f t="shared" si="31"/>
        <v>1</v>
      </c>
      <c r="N12" s="120">
        <f t="shared" si="32"/>
        <v>1</v>
      </c>
      <c r="O12" s="120">
        <f t="shared" si="33"/>
        <v>1</v>
      </c>
      <c r="P12" s="120">
        <f t="shared" si="34"/>
        <v>1</v>
      </c>
      <c r="Q12" s="308" t="s">
        <v>84</v>
      </c>
      <c r="R12" s="308">
        <f>MAX(R6:V6)</f>
        <v>4</v>
      </c>
      <c r="S12" s="308">
        <v>0</v>
      </c>
      <c r="T12" s="308">
        <f t="shared" si="35"/>
        <v>0.25</v>
      </c>
      <c r="U12" s="308"/>
      <c r="V12" s="308"/>
      <c r="W12" s="308"/>
      <c r="X12" s="201"/>
      <c r="AG12" s="1"/>
      <c r="AN12" s="263"/>
      <c r="AO12" s="263"/>
      <c r="AP12" s="263"/>
      <c r="AQ12" s="263"/>
      <c r="AR12" s="263"/>
      <c r="AS12" s="263"/>
      <c r="AT12" s="263"/>
      <c r="AU12" s="263"/>
      <c r="AV12" s="263"/>
      <c r="AW12" s="263"/>
      <c r="AX12" s="263"/>
      <c r="AY12" s="263"/>
      <c r="AZ12" s="263"/>
    </row>
    <row r="13" spans="1:52" x14ac:dyDescent="0.25">
      <c r="A13" s="4"/>
      <c r="B13" s="4"/>
      <c r="C13" s="4" t="s">
        <v>12</v>
      </c>
      <c r="D13" s="4" t="s">
        <v>27</v>
      </c>
      <c r="E13" s="4" t="s">
        <v>29</v>
      </c>
      <c r="F13" s="66"/>
      <c r="G13" s="66"/>
      <c r="H13" s="66"/>
      <c r="I13" s="66"/>
      <c r="J13" s="66"/>
      <c r="K13" s="66"/>
      <c r="L13" s="120">
        <f t="shared" si="30"/>
        <v>1</v>
      </c>
      <c r="M13" s="120">
        <f t="shared" si="31"/>
        <v>1</v>
      </c>
      <c r="N13" s="120">
        <f t="shared" si="32"/>
        <v>1</v>
      </c>
      <c r="O13" s="120">
        <f t="shared" si="33"/>
        <v>1</v>
      </c>
      <c r="P13" s="120">
        <f t="shared" si="34"/>
        <v>1</v>
      </c>
      <c r="Q13" s="308" t="s">
        <v>159</v>
      </c>
      <c r="R13" s="308">
        <f>MAX(R7:V7)</f>
        <v>13</v>
      </c>
      <c r="S13" s="308">
        <v>0</v>
      </c>
      <c r="T13" s="308">
        <f t="shared" si="35"/>
        <v>7.6923076923076927E-2</v>
      </c>
      <c r="U13" s="308"/>
      <c r="V13" s="308"/>
      <c r="W13" s="308"/>
      <c r="X13" s="201"/>
      <c r="AC13" s="159"/>
      <c r="AD13" s="159"/>
      <c r="AE13" s="159"/>
      <c r="AF13" s="159"/>
      <c r="AG13" s="159"/>
      <c r="AN13" s="263"/>
      <c r="AO13" s="263"/>
      <c r="AP13" s="263"/>
      <c r="AQ13" s="263"/>
      <c r="AR13" s="263"/>
      <c r="AS13" s="263"/>
      <c r="AT13" s="263"/>
      <c r="AU13" s="263"/>
      <c r="AV13" s="263"/>
      <c r="AW13" s="263"/>
      <c r="AX13" s="263"/>
      <c r="AY13" s="263"/>
      <c r="AZ13" s="263"/>
    </row>
    <row r="14" spans="1:52" x14ac:dyDescent="0.25">
      <c r="A14" s="4"/>
      <c r="B14" s="4"/>
      <c r="C14" s="4" t="s">
        <v>13</v>
      </c>
      <c r="D14" s="4" t="s">
        <v>27</v>
      </c>
      <c r="E14" s="4" t="s">
        <v>29</v>
      </c>
      <c r="F14" s="66"/>
      <c r="G14" s="66"/>
      <c r="H14" s="66"/>
      <c r="I14" s="66"/>
      <c r="J14" s="66"/>
      <c r="K14" s="66"/>
      <c r="L14" s="120">
        <f t="shared" si="30"/>
        <v>1</v>
      </c>
      <c r="M14" s="120">
        <f t="shared" si="31"/>
        <v>1</v>
      </c>
      <c r="N14" s="120">
        <f t="shared" si="32"/>
        <v>1</v>
      </c>
      <c r="O14" s="120">
        <f t="shared" si="33"/>
        <v>1</v>
      </c>
      <c r="P14" s="120">
        <f t="shared" si="34"/>
        <v>1</v>
      </c>
      <c r="Q14" s="308" t="s">
        <v>216</v>
      </c>
      <c r="R14" s="308">
        <v>10</v>
      </c>
      <c r="S14" s="308">
        <v>2</v>
      </c>
      <c r="T14" s="308">
        <f t="shared" ref="T14" si="36">(1-0)/(R14-S14)</f>
        <v>0.125</v>
      </c>
      <c r="U14" s="308">
        <f>1-T14*R14</f>
        <v>-0.25</v>
      </c>
      <c r="V14" s="308"/>
      <c r="W14" s="308"/>
      <c r="X14" s="201"/>
      <c r="AG14" s="1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</row>
    <row r="15" spans="1:52" x14ac:dyDescent="0.25">
      <c r="A15" s="4"/>
      <c r="B15" s="4"/>
      <c r="C15" s="4" t="s">
        <v>14</v>
      </c>
      <c r="D15" s="4" t="s">
        <v>27</v>
      </c>
      <c r="E15" s="4" t="s">
        <v>29</v>
      </c>
      <c r="F15" s="66"/>
      <c r="G15" s="66"/>
      <c r="H15" s="66"/>
      <c r="I15" s="66"/>
      <c r="J15" s="66"/>
      <c r="K15" s="66"/>
      <c r="L15" s="120">
        <f t="shared" si="30"/>
        <v>1</v>
      </c>
      <c r="M15" s="120">
        <f t="shared" si="31"/>
        <v>1</v>
      </c>
      <c r="N15" s="120">
        <f t="shared" si="32"/>
        <v>1</v>
      </c>
      <c r="O15" s="120">
        <f t="shared" si="33"/>
        <v>1</v>
      </c>
      <c r="P15" s="120">
        <f t="shared" si="34"/>
        <v>1</v>
      </c>
      <c r="Q15" s="33"/>
      <c r="R15" s="33"/>
      <c r="S15" s="33"/>
      <c r="T15" s="33"/>
      <c r="U15" s="33"/>
      <c r="V15" s="33"/>
      <c r="AG15" s="1"/>
      <c r="AN15" s="263"/>
      <c r="AO15" s="263"/>
      <c r="AP15" s="263"/>
      <c r="AQ15" s="263"/>
      <c r="AR15" s="263"/>
      <c r="AS15" s="263"/>
      <c r="AT15" s="263"/>
      <c r="AU15" s="263"/>
      <c r="AV15" s="263"/>
      <c r="AW15" s="263"/>
      <c r="AX15" s="263"/>
      <c r="AY15" s="263"/>
      <c r="AZ15" s="263"/>
    </row>
    <row r="16" spans="1:52" ht="18.75" x14ac:dyDescent="0.3">
      <c r="A16" s="4"/>
      <c r="B16" s="4"/>
      <c r="C16" s="4" t="s">
        <v>15</v>
      </c>
      <c r="D16" s="4" t="s">
        <v>27</v>
      </c>
      <c r="E16" s="4" t="s">
        <v>29</v>
      </c>
      <c r="F16" s="66"/>
      <c r="G16" s="66"/>
      <c r="H16" s="66"/>
      <c r="I16" s="66"/>
      <c r="J16" s="66"/>
      <c r="K16" s="66"/>
      <c r="L16" s="120">
        <f t="shared" si="30"/>
        <v>1</v>
      </c>
      <c r="M16" s="120">
        <f t="shared" si="31"/>
        <v>1</v>
      </c>
      <c r="N16" s="120">
        <f t="shared" si="32"/>
        <v>1</v>
      </c>
      <c r="O16" s="120">
        <f t="shared" si="33"/>
        <v>1</v>
      </c>
      <c r="P16" s="120">
        <f t="shared" si="34"/>
        <v>1</v>
      </c>
      <c r="Q16" s="33"/>
      <c r="R16" s="121"/>
      <c r="S16" s="33"/>
      <c r="T16" s="33"/>
      <c r="U16" s="33"/>
      <c r="V16" s="33"/>
      <c r="AA16" s="178" t="s">
        <v>218</v>
      </c>
      <c r="AB16" s="186"/>
      <c r="AC16" s="179"/>
      <c r="AD16" s="179"/>
      <c r="AE16" s="179"/>
      <c r="AF16" s="180"/>
      <c r="AH16" s="178" t="s">
        <v>211</v>
      </c>
      <c r="AI16" s="186"/>
      <c r="AJ16" s="179"/>
      <c r="AK16" s="179"/>
      <c r="AL16" s="179"/>
      <c r="AM16" s="180"/>
    </row>
    <row r="17" spans="1:40" x14ac:dyDescent="0.25">
      <c r="A17" s="4"/>
      <c r="B17" s="4" t="s">
        <v>22</v>
      </c>
      <c r="C17" s="4" t="s">
        <v>16</v>
      </c>
      <c r="D17" s="4" t="s">
        <v>27</v>
      </c>
      <c r="E17" s="4" t="s">
        <v>29</v>
      </c>
      <c r="F17" s="66"/>
      <c r="G17" s="66"/>
      <c r="H17" s="66"/>
      <c r="I17" s="66"/>
      <c r="J17" s="66"/>
      <c r="K17" s="66"/>
      <c r="L17" s="120">
        <f t="shared" si="30"/>
        <v>1</v>
      </c>
      <c r="M17" s="120">
        <f t="shared" si="31"/>
        <v>1</v>
      </c>
      <c r="N17" s="120">
        <f t="shared" si="32"/>
        <v>1</v>
      </c>
      <c r="O17" s="120">
        <f t="shared" si="33"/>
        <v>1</v>
      </c>
      <c r="P17" s="120">
        <f t="shared" si="34"/>
        <v>1</v>
      </c>
      <c r="Q17" s="33"/>
      <c r="R17" s="20"/>
      <c r="S17" s="20"/>
      <c r="T17" s="20"/>
      <c r="U17" s="20"/>
      <c r="V17" s="69"/>
      <c r="AA17" s="181" t="s">
        <v>298</v>
      </c>
      <c r="AB17" s="35"/>
      <c r="AC17" s="35"/>
      <c r="AD17" s="35"/>
      <c r="AE17" s="35"/>
      <c r="AF17" s="167"/>
      <c r="AG17" s="1"/>
      <c r="AH17" s="181"/>
      <c r="AI17" s="35"/>
      <c r="AJ17" s="35"/>
      <c r="AK17" s="35"/>
      <c r="AL17" s="35"/>
      <c r="AM17" s="167"/>
    </row>
    <row r="18" spans="1:40" x14ac:dyDescent="0.25">
      <c r="A18" s="4"/>
      <c r="B18" s="4"/>
      <c r="C18" s="4" t="s">
        <v>18</v>
      </c>
      <c r="D18" s="4" t="s">
        <v>27</v>
      </c>
      <c r="E18" s="4" t="s">
        <v>29</v>
      </c>
      <c r="F18" s="66"/>
      <c r="G18" s="66"/>
      <c r="H18" s="66"/>
      <c r="I18" s="66"/>
      <c r="J18" s="66"/>
      <c r="K18" s="66"/>
      <c r="L18" s="120">
        <f t="shared" si="30"/>
        <v>1</v>
      </c>
      <c r="M18" s="120">
        <f t="shared" si="31"/>
        <v>1</v>
      </c>
      <c r="N18" s="120">
        <f t="shared" si="32"/>
        <v>1</v>
      </c>
      <c r="O18" s="120">
        <f t="shared" si="33"/>
        <v>1</v>
      </c>
      <c r="P18" s="120">
        <f t="shared" si="34"/>
        <v>1</v>
      </c>
      <c r="Q18" s="33"/>
      <c r="R18" s="33"/>
      <c r="S18" s="33"/>
      <c r="T18" s="33"/>
      <c r="U18" s="33"/>
      <c r="V18" s="33"/>
      <c r="W18" s="216"/>
      <c r="AA18" s="191" t="s">
        <v>154</v>
      </c>
      <c r="AB18" s="188" t="s">
        <v>76</v>
      </c>
      <c r="AC18" s="189" t="s">
        <v>77</v>
      </c>
      <c r="AD18" s="189" t="s">
        <v>78</v>
      </c>
      <c r="AE18" s="189" t="s">
        <v>79</v>
      </c>
      <c r="AF18" s="190" t="s">
        <v>80</v>
      </c>
      <c r="AH18" s="187"/>
      <c r="AI18" s="188" t="s">
        <v>76</v>
      </c>
      <c r="AJ18" s="189" t="s">
        <v>77</v>
      </c>
      <c r="AK18" s="189" t="s">
        <v>78</v>
      </c>
      <c r="AL18" s="189" t="s">
        <v>79</v>
      </c>
      <c r="AM18" s="190" t="s">
        <v>80</v>
      </c>
    </row>
    <row r="19" spans="1:40" x14ac:dyDescent="0.25">
      <c r="A19" s="4"/>
      <c r="B19" s="4"/>
      <c r="C19" s="4" t="s">
        <v>17</v>
      </c>
      <c r="D19" s="4" t="s">
        <v>27</v>
      </c>
      <c r="E19" s="4" t="s">
        <v>29</v>
      </c>
      <c r="F19" s="66"/>
      <c r="G19" s="66"/>
      <c r="H19" s="66"/>
      <c r="I19" s="66"/>
      <c r="J19" s="66"/>
      <c r="K19" s="66"/>
      <c r="L19" s="120">
        <f t="shared" si="30"/>
        <v>1</v>
      </c>
      <c r="M19" s="120">
        <f t="shared" si="31"/>
        <v>1</v>
      </c>
      <c r="N19" s="120">
        <f t="shared" si="32"/>
        <v>1</v>
      </c>
      <c r="O19" s="120">
        <f t="shared" si="33"/>
        <v>1</v>
      </c>
      <c r="P19" s="120">
        <f t="shared" si="34"/>
        <v>1</v>
      </c>
      <c r="Q19" s="33"/>
      <c r="W19" s="206"/>
      <c r="AA19" s="192" t="s">
        <v>212</v>
      </c>
      <c r="AB19" s="182" t="str">
        <f>L2</f>
        <v>Løsning 1</v>
      </c>
      <c r="AC19" s="37" t="str">
        <f t="shared" ref="AC19:AF19" si="37">M2</f>
        <v>Løsning 2</v>
      </c>
      <c r="AD19" s="37" t="str">
        <f t="shared" si="37"/>
        <v>Løsning 3</v>
      </c>
      <c r="AE19" s="37" t="str">
        <f t="shared" si="37"/>
        <v>Løsning 4</v>
      </c>
      <c r="AF19" s="183" t="str">
        <f t="shared" si="37"/>
        <v>Løsning 5</v>
      </c>
      <c r="AG19" s="7"/>
      <c r="AH19" s="191" t="s">
        <v>154</v>
      </c>
      <c r="AI19" s="182" t="str">
        <f>AB19</f>
        <v>Løsning 1</v>
      </c>
      <c r="AJ19" s="37" t="str">
        <f t="shared" ref="AJ19:AM19" si="38">AC19</f>
        <v>Løsning 2</v>
      </c>
      <c r="AK19" s="37" t="str">
        <f t="shared" si="38"/>
        <v>Løsning 3</v>
      </c>
      <c r="AL19" s="37" t="str">
        <f t="shared" si="38"/>
        <v>Løsning 4</v>
      </c>
      <c r="AM19" s="183" t="str">
        <f t="shared" si="38"/>
        <v>Løsning 5</v>
      </c>
    </row>
    <row r="20" spans="1:40" x14ac:dyDescent="0.25">
      <c r="A20" s="4"/>
      <c r="B20" s="4"/>
      <c r="C20" s="4" t="s">
        <v>19</v>
      </c>
      <c r="D20" s="4" t="s">
        <v>27</v>
      </c>
      <c r="E20" s="4" t="s">
        <v>29</v>
      </c>
      <c r="F20" s="66"/>
      <c r="G20" s="66"/>
      <c r="H20" s="66"/>
      <c r="I20" s="66"/>
      <c r="J20" s="66"/>
      <c r="K20" s="66"/>
      <c r="L20" s="120">
        <f t="shared" si="30"/>
        <v>1</v>
      </c>
      <c r="M20" s="120">
        <f t="shared" si="31"/>
        <v>1</v>
      </c>
      <c r="N20" s="120">
        <f t="shared" si="32"/>
        <v>1</v>
      </c>
      <c r="O20" s="120">
        <f t="shared" si="33"/>
        <v>1</v>
      </c>
      <c r="P20" s="120">
        <f t="shared" si="34"/>
        <v>1</v>
      </c>
      <c r="Q20" s="33"/>
      <c r="R20" s="119"/>
      <c r="W20" s="206"/>
      <c r="AA20" s="192" t="s">
        <v>181</v>
      </c>
      <c r="AB20" s="400">
        <v>1</v>
      </c>
      <c r="AC20" s="400">
        <v>1</v>
      </c>
      <c r="AD20" s="400">
        <v>1</v>
      </c>
      <c r="AE20" s="400">
        <v>1</v>
      </c>
      <c r="AF20" s="400">
        <v>1</v>
      </c>
      <c r="AG20" s="1"/>
      <c r="AH20" s="192" t="s">
        <v>212</v>
      </c>
      <c r="AI20" s="181"/>
      <c r="AJ20" s="33"/>
      <c r="AK20" s="35"/>
      <c r="AL20" s="33"/>
      <c r="AM20" s="167"/>
    </row>
    <row r="21" spans="1:40" x14ac:dyDescent="0.25">
      <c r="A21" s="4"/>
      <c r="B21" s="4"/>
      <c r="C21" s="4" t="s">
        <v>20</v>
      </c>
      <c r="D21" s="4" t="s">
        <v>27</v>
      </c>
      <c r="E21" s="4" t="s">
        <v>29</v>
      </c>
      <c r="F21" s="66"/>
      <c r="G21" s="66"/>
      <c r="H21" s="66"/>
      <c r="I21" s="66"/>
      <c r="J21" s="66"/>
      <c r="K21" s="66"/>
      <c r="L21" s="120">
        <f t="shared" si="30"/>
        <v>1</v>
      </c>
      <c r="M21" s="120">
        <f t="shared" si="31"/>
        <v>1</v>
      </c>
      <c r="N21" s="120">
        <f t="shared" si="32"/>
        <v>1</v>
      </c>
      <c r="O21" s="120">
        <f t="shared" si="33"/>
        <v>1</v>
      </c>
      <c r="P21" s="120">
        <f t="shared" si="34"/>
        <v>1</v>
      </c>
      <c r="Q21" s="33"/>
      <c r="W21" s="206"/>
      <c r="AA21" s="192" t="s">
        <v>6</v>
      </c>
      <c r="AB21" s="400">
        <v>1</v>
      </c>
      <c r="AC21" s="400">
        <v>1</v>
      </c>
      <c r="AD21" s="400">
        <v>1</v>
      </c>
      <c r="AE21" s="400">
        <v>1</v>
      </c>
      <c r="AF21" s="400">
        <v>1</v>
      </c>
      <c r="AG21" s="1"/>
      <c r="AH21" s="193" t="s">
        <v>181</v>
      </c>
      <c r="AI21" s="400">
        <v>1</v>
      </c>
      <c r="AJ21" s="400">
        <v>1</v>
      </c>
      <c r="AK21" s="400">
        <v>1</v>
      </c>
      <c r="AL21" s="400">
        <v>1</v>
      </c>
      <c r="AM21" s="400">
        <v>1</v>
      </c>
      <c r="AN21" s="154"/>
    </row>
    <row r="22" spans="1:40" x14ac:dyDescent="0.25">
      <c r="A22" s="4"/>
      <c r="B22" s="4"/>
      <c r="C22" s="4" t="s">
        <v>21</v>
      </c>
      <c r="D22" s="4" t="s">
        <v>27</v>
      </c>
      <c r="E22" s="4" t="s">
        <v>29</v>
      </c>
      <c r="F22" s="66"/>
      <c r="G22" s="66"/>
      <c r="H22" s="66"/>
      <c r="I22" s="66"/>
      <c r="J22" s="66"/>
      <c r="K22" s="66"/>
      <c r="L22" s="120">
        <f t="shared" si="30"/>
        <v>1</v>
      </c>
      <c r="M22" s="120">
        <f t="shared" si="31"/>
        <v>1</v>
      </c>
      <c r="N22" s="120">
        <f t="shared" si="32"/>
        <v>1</v>
      </c>
      <c r="O22" s="120">
        <f t="shared" si="33"/>
        <v>1</v>
      </c>
      <c r="P22" s="120">
        <f t="shared" si="34"/>
        <v>1</v>
      </c>
      <c r="Q22" s="33"/>
      <c r="S22" s="213"/>
      <c r="W22" s="206"/>
      <c r="AA22" s="192" t="s">
        <v>203</v>
      </c>
      <c r="AB22" s="400">
        <v>1</v>
      </c>
      <c r="AC22" s="400">
        <v>1</v>
      </c>
      <c r="AD22" s="400">
        <v>1</v>
      </c>
      <c r="AE22" s="400">
        <v>1</v>
      </c>
      <c r="AF22" s="400">
        <v>1</v>
      </c>
      <c r="AG22" s="1"/>
      <c r="AH22" s="193" t="s">
        <v>182</v>
      </c>
      <c r="AI22" s="400">
        <v>1</v>
      </c>
      <c r="AJ22" s="400">
        <v>1</v>
      </c>
      <c r="AK22" s="400">
        <v>1</v>
      </c>
      <c r="AL22" s="400">
        <v>1</v>
      </c>
      <c r="AM22" s="400">
        <v>1</v>
      </c>
      <c r="AN22" s="154"/>
    </row>
    <row r="23" spans="1:40" x14ac:dyDescent="0.25">
      <c r="A23" s="4"/>
      <c r="B23" s="4" t="s">
        <v>23</v>
      </c>
      <c r="C23" s="4" t="s">
        <v>191</v>
      </c>
      <c r="D23" s="4" t="s">
        <v>27</v>
      </c>
      <c r="E23" s="4" t="s">
        <v>81</v>
      </c>
      <c r="F23" s="66"/>
      <c r="G23" s="66"/>
      <c r="H23" s="66"/>
      <c r="I23" s="66"/>
      <c r="J23" s="66"/>
      <c r="K23" s="66"/>
      <c r="L23" s="120">
        <f>AB51</f>
        <v>1</v>
      </c>
      <c r="M23" s="120">
        <f>AC51</f>
        <v>1</v>
      </c>
      <c r="N23" s="120">
        <f>AD51</f>
        <v>1</v>
      </c>
      <c r="O23" s="120">
        <f>AE51</f>
        <v>1</v>
      </c>
      <c r="P23" s="120">
        <f t="shared" si="34"/>
        <v>1</v>
      </c>
      <c r="Q23" s="20"/>
      <c r="W23" s="206"/>
      <c r="AA23" s="192" t="s">
        <v>204</v>
      </c>
      <c r="AB23" s="400">
        <v>1</v>
      </c>
      <c r="AC23" s="400">
        <v>1</v>
      </c>
      <c r="AD23" s="400">
        <v>1</v>
      </c>
      <c r="AE23" s="400">
        <v>1</v>
      </c>
      <c r="AF23" s="400">
        <v>1</v>
      </c>
      <c r="AG23" s="1"/>
      <c r="AH23" s="193" t="s">
        <v>6</v>
      </c>
      <c r="AI23" s="400">
        <v>1</v>
      </c>
      <c r="AJ23" s="400">
        <v>1</v>
      </c>
      <c r="AK23" s="400">
        <v>1</v>
      </c>
      <c r="AL23" s="400">
        <v>1</v>
      </c>
      <c r="AM23" s="400">
        <v>1</v>
      </c>
      <c r="AN23" s="154"/>
    </row>
    <row r="24" spans="1:40" x14ac:dyDescent="0.25">
      <c r="A24" s="5" t="s">
        <v>24</v>
      </c>
      <c r="B24" s="5" t="s">
        <v>88</v>
      </c>
      <c r="C24" s="5"/>
      <c r="D24" s="5" t="s">
        <v>32</v>
      </c>
      <c r="E24" s="5" t="s">
        <v>125</v>
      </c>
      <c r="F24" s="67"/>
      <c r="G24" s="67"/>
      <c r="H24" s="67"/>
      <c r="I24" s="67"/>
      <c r="J24" s="67"/>
      <c r="K24" s="67"/>
      <c r="L24" s="120">
        <v>1</v>
      </c>
      <c r="M24" s="120">
        <v>1</v>
      </c>
      <c r="N24" s="120">
        <v>1</v>
      </c>
      <c r="O24" s="120">
        <v>1</v>
      </c>
      <c r="P24" s="120">
        <v>1</v>
      </c>
      <c r="Q24" s="33"/>
      <c r="R24" s="31"/>
      <c r="W24" s="214"/>
      <c r="AA24" s="192" t="s">
        <v>205</v>
      </c>
      <c r="AB24" s="400">
        <v>1</v>
      </c>
      <c r="AC24" s="400">
        <v>1</v>
      </c>
      <c r="AD24" s="400">
        <v>1</v>
      </c>
      <c r="AE24" s="400">
        <v>1</v>
      </c>
      <c r="AF24" s="400">
        <v>1</v>
      </c>
      <c r="AG24" s="1"/>
      <c r="AH24" s="193"/>
      <c r="AI24" s="400">
        <v>1</v>
      </c>
      <c r="AJ24" s="400">
        <v>1</v>
      </c>
      <c r="AK24" s="400">
        <v>1</v>
      </c>
      <c r="AL24" s="400">
        <v>1</v>
      </c>
      <c r="AM24" s="400">
        <v>1</v>
      </c>
      <c r="AN24" s="154"/>
    </row>
    <row r="25" spans="1:40" x14ac:dyDescent="0.25">
      <c r="A25" s="46" t="s">
        <v>97</v>
      </c>
      <c r="B25" s="5" t="s">
        <v>89</v>
      </c>
      <c r="C25" s="5"/>
      <c r="D25" s="5" t="s">
        <v>32</v>
      </c>
      <c r="E25" s="5" t="s">
        <v>125</v>
      </c>
      <c r="F25" s="67"/>
      <c r="G25" s="67"/>
      <c r="H25" s="67"/>
      <c r="I25" s="67"/>
      <c r="J25" s="67"/>
      <c r="K25" s="67"/>
      <c r="L25" s="120">
        <v>1</v>
      </c>
      <c r="M25" s="120">
        <v>1</v>
      </c>
      <c r="N25" s="120">
        <v>1</v>
      </c>
      <c r="O25" s="120">
        <v>1</v>
      </c>
      <c r="P25" s="120">
        <v>1</v>
      </c>
      <c r="Q25" s="20"/>
      <c r="R25" s="31"/>
      <c r="AA25" s="192" t="s">
        <v>30</v>
      </c>
      <c r="AB25" s="400">
        <v>1</v>
      </c>
      <c r="AC25" s="400">
        <v>1</v>
      </c>
      <c r="AD25" s="400">
        <v>1</v>
      </c>
      <c r="AE25" s="400">
        <v>1</v>
      </c>
      <c r="AF25" s="400">
        <v>1</v>
      </c>
      <c r="AG25" s="7"/>
      <c r="AH25" s="193" t="s">
        <v>7</v>
      </c>
      <c r="AI25" s="400">
        <v>1</v>
      </c>
      <c r="AJ25" s="400">
        <v>1</v>
      </c>
      <c r="AK25" s="400">
        <v>1</v>
      </c>
      <c r="AL25" s="400">
        <v>1</v>
      </c>
      <c r="AM25" s="400">
        <v>1</v>
      </c>
      <c r="AN25" s="154"/>
    </row>
    <row r="26" spans="1:40" x14ac:dyDescent="0.25">
      <c r="Q26" s="33"/>
      <c r="AA26" s="192" t="s">
        <v>206</v>
      </c>
      <c r="AB26" s="400">
        <v>1</v>
      </c>
      <c r="AC26" s="400">
        <v>1</v>
      </c>
      <c r="AD26" s="400">
        <v>1</v>
      </c>
      <c r="AE26" s="400">
        <v>1</v>
      </c>
      <c r="AF26" s="400">
        <v>1</v>
      </c>
      <c r="AG26" s="1"/>
      <c r="AH26" s="193"/>
      <c r="AI26" s="400">
        <v>1</v>
      </c>
      <c r="AJ26" s="400">
        <v>1</v>
      </c>
      <c r="AK26" s="400">
        <v>1</v>
      </c>
      <c r="AL26" s="400">
        <v>1</v>
      </c>
      <c r="AM26" s="400">
        <v>1</v>
      </c>
      <c r="AN26" s="154"/>
    </row>
    <row r="27" spans="1:40" x14ac:dyDescent="0.25">
      <c r="AA27" s="192" t="s">
        <v>207</v>
      </c>
      <c r="AB27" s="400">
        <v>1</v>
      </c>
      <c r="AC27" s="400">
        <v>1</v>
      </c>
      <c r="AD27" s="400">
        <v>1</v>
      </c>
      <c r="AE27" s="400">
        <v>1</v>
      </c>
      <c r="AF27" s="400">
        <v>1</v>
      </c>
      <c r="AG27" s="1"/>
      <c r="AH27" s="193" t="s">
        <v>30</v>
      </c>
      <c r="AI27" s="400">
        <v>1</v>
      </c>
      <c r="AJ27" s="400">
        <v>1</v>
      </c>
      <c r="AK27" s="400">
        <v>1</v>
      </c>
      <c r="AL27" s="400">
        <v>1</v>
      </c>
      <c r="AM27" s="400">
        <v>1</v>
      </c>
      <c r="AN27" s="154"/>
    </row>
    <row r="28" spans="1:40" x14ac:dyDescent="0.25">
      <c r="A28" s="43" t="s">
        <v>24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40"/>
      <c r="N28" s="408" t="s">
        <v>300</v>
      </c>
      <c r="O28" s="404"/>
      <c r="P28" s="404"/>
      <c r="Q28" s="404"/>
      <c r="R28" s="404"/>
      <c r="S28" s="405"/>
      <c r="AA28" s="192" t="s">
        <v>208</v>
      </c>
      <c r="AB28" s="400">
        <v>1</v>
      </c>
      <c r="AC28" s="400">
        <v>1</v>
      </c>
      <c r="AD28" s="400">
        <v>1</v>
      </c>
      <c r="AE28" s="400">
        <v>1</v>
      </c>
      <c r="AF28" s="400">
        <v>1</v>
      </c>
      <c r="AG28" s="1"/>
      <c r="AH28" s="193" t="s">
        <v>183</v>
      </c>
      <c r="AI28" s="400">
        <v>1</v>
      </c>
      <c r="AJ28" s="400">
        <v>1</v>
      </c>
      <c r="AK28" s="400">
        <v>1</v>
      </c>
      <c r="AL28" s="400">
        <v>1</v>
      </c>
      <c r="AM28" s="400">
        <v>1</v>
      </c>
      <c r="AN28" s="154"/>
    </row>
    <row r="29" spans="1:40" x14ac:dyDescent="0.25">
      <c r="A29" s="42" t="s">
        <v>90</v>
      </c>
      <c r="B29" s="41"/>
      <c r="C29" s="41"/>
      <c r="D29" s="41"/>
      <c r="E29" s="41"/>
      <c r="F29" s="67"/>
      <c r="G29" s="67"/>
      <c r="H29" s="67"/>
      <c r="I29" s="67"/>
      <c r="J29" s="67"/>
      <c r="K29" s="67"/>
      <c r="L29" s="41"/>
      <c r="M29" s="1"/>
      <c r="N29" s="409" t="s">
        <v>301</v>
      </c>
      <c r="O29" s="382"/>
      <c r="P29" s="382"/>
      <c r="Q29" s="382"/>
      <c r="R29" s="382"/>
      <c r="S29" s="391"/>
      <c r="T29" s="1"/>
      <c r="U29" s="1"/>
      <c r="V29" s="1"/>
      <c r="W29" s="1"/>
      <c r="X29" s="1"/>
      <c r="Y29" s="1"/>
      <c r="AA29" s="192" t="s">
        <v>209</v>
      </c>
      <c r="AB29" s="400">
        <v>1</v>
      </c>
      <c r="AC29" s="400">
        <v>1</v>
      </c>
      <c r="AD29" s="400">
        <v>1</v>
      </c>
      <c r="AE29" s="400">
        <v>1</v>
      </c>
      <c r="AF29" s="400">
        <v>1</v>
      </c>
      <c r="AG29" s="1"/>
      <c r="AH29" s="194" t="s">
        <v>184</v>
      </c>
      <c r="AI29" s="400">
        <v>1</v>
      </c>
      <c r="AJ29" s="400">
        <v>1</v>
      </c>
      <c r="AK29" s="400">
        <v>1</v>
      </c>
      <c r="AL29" s="400">
        <v>1</v>
      </c>
      <c r="AM29" s="400">
        <v>1</v>
      </c>
      <c r="AN29" s="154"/>
    </row>
    <row r="30" spans="1:40" s="1" customFormat="1" ht="23.25" x14ac:dyDescent="0.35">
      <c r="A30" s="41" t="s">
        <v>91</v>
      </c>
      <c r="B30" s="41"/>
      <c r="C30" s="41"/>
      <c r="D30" s="41"/>
      <c r="E30" s="41"/>
      <c r="F30" s="67"/>
      <c r="G30" s="67"/>
      <c r="H30" s="67"/>
      <c r="I30" s="67"/>
      <c r="J30" s="67"/>
      <c r="K30" s="67"/>
      <c r="L30" s="41"/>
      <c r="N30" s="409"/>
      <c r="O30" s="382"/>
      <c r="P30" s="382"/>
      <c r="Q30" s="382"/>
      <c r="R30" s="382"/>
      <c r="S30" s="391"/>
      <c r="U30" s="403"/>
      <c r="AA30" s="197" t="s">
        <v>210</v>
      </c>
      <c r="AB30" s="401">
        <v>1</v>
      </c>
      <c r="AC30" s="401">
        <v>1</v>
      </c>
      <c r="AD30" s="401">
        <v>1</v>
      </c>
      <c r="AE30" s="401">
        <v>1</v>
      </c>
      <c r="AF30" s="401">
        <v>1</v>
      </c>
      <c r="AH30" s="154"/>
      <c r="AI30" s="122"/>
      <c r="AJ30" s="151"/>
      <c r="AK30" s="122"/>
      <c r="AL30" s="154"/>
      <c r="AM30" s="119"/>
    </row>
    <row r="31" spans="1:40" s="1" customFormat="1" x14ac:dyDescent="0.25">
      <c r="A31" s="41" t="s">
        <v>92</v>
      </c>
      <c r="B31" s="41"/>
      <c r="C31" s="41"/>
      <c r="D31" s="41"/>
      <c r="E31" s="41"/>
      <c r="F31" s="67"/>
      <c r="G31" s="67"/>
      <c r="H31" s="67"/>
      <c r="I31" s="67"/>
      <c r="J31" s="67"/>
      <c r="K31" s="67"/>
      <c r="L31" s="41"/>
      <c r="N31" s="409"/>
      <c r="O31" s="382"/>
      <c r="P31" s="382"/>
      <c r="Q31" s="382"/>
      <c r="R31" s="382"/>
      <c r="S31" s="391"/>
      <c r="AG31" s="7"/>
      <c r="AH31" s="154"/>
      <c r="AJ31" s="12"/>
      <c r="AM31" s="119"/>
    </row>
    <row r="32" spans="1:40" s="1" customFormat="1" x14ac:dyDescent="0.25">
      <c r="A32" s="45"/>
      <c r="B32" s="45"/>
      <c r="C32" s="45"/>
      <c r="D32" s="45"/>
      <c r="E32" s="45"/>
      <c r="F32" s="67"/>
      <c r="G32" s="67"/>
      <c r="H32" s="67"/>
      <c r="I32" s="67"/>
      <c r="J32" s="67"/>
      <c r="K32" s="67"/>
      <c r="L32" s="45"/>
      <c r="N32" s="409"/>
      <c r="O32" s="382"/>
      <c r="P32" s="382"/>
      <c r="Q32" s="382"/>
      <c r="R32" s="382"/>
      <c r="S32" s="391"/>
      <c r="AA32" s="101"/>
      <c r="AB32" s="27"/>
      <c r="AC32" s="26"/>
      <c r="AD32" s="27"/>
      <c r="AE32" s="27"/>
      <c r="AF32" s="185"/>
      <c r="AH32" s="154"/>
      <c r="AJ32" s="12"/>
      <c r="AM32" s="119"/>
    </row>
    <row r="33" spans="1:41" s="1" customFormat="1" x14ac:dyDescent="0.25">
      <c r="A33" s="42" t="s">
        <v>93</v>
      </c>
      <c r="B33" s="45"/>
      <c r="C33" s="45"/>
      <c r="D33" s="45"/>
      <c r="E33" s="45"/>
      <c r="F33" s="67"/>
      <c r="G33" s="67"/>
      <c r="H33" s="67"/>
      <c r="I33" s="67"/>
      <c r="J33" s="67"/>
      <c r="K33" s="67"/>
      <c r="L33" s="45"/>
      <c r="N33" s="409"/>
      <c r="O33" s="382"/>
      <c r="P33" s="382"/>
      <c r="Q33" s="382"/>
      <c r="R33" s="382"/>
      <c r="S33" s="391"/>
      <c r="AA33" s="101"/>
      <c r="AB33" s="27"/>
      <c r="AC33" s="26"/>
      <c r="AD33" s="27"/>
      <c r="AE33" s="27"/>
      <c r="AF33" s="185"/>
      <c r="AG33"/>
      <c r="AH33" s="154"/>
      <c r="AJ33" s="12"/>
      <c r="AM33" s="119"/>
      <c r="AO33" s="154"/>
    </row>
    <row r="34" spans="1:41" s="1" customFormat="1" x14ac:dyDescent="0.25">
      <c r="A34" s="45" t="s">
        <v>95</v>
      </c>
      <c r="B34" s="45"/>
      <c r="C34" s="45"/>
      <c r="D34" s="45"/>
      <c r="E34" s="45"/>
      <c r="F34" s="67"/>
      <c r="G34" s="67"/>
      <c r="H34" s="67"/>
      <c r="I34" s="67"/>
      <c r="J34" s="67"/>
      <c r="K34" s="67"/>
      <c r="L34" s="45"/>
      <c r="N34" s="409"/>
      <c r="O34" s="382"/>
      <c r="P34" s="382"/>
      <c r="Q34" s="382"/>
      <c r="R34" s="382"/>
      <c r="S34" s="391"/>
      <c r="AA34" s="101"/>
      <c r="AB34" s="27"/>
      <c r="AC34" s="26"/>
      <c r="AD34" s="27"/>
      <c r="AE34" s="27"/>
      <c r="AF34" s="185"/>
      <c r="AG34" s="12"/>
      <c r="AH34" s="154"/>
      <c r="AJ34" s="12"/>
      <c r="AM34" s="119"/>
      <c r="AO34" s="154"/>
    </row>
    <row r="35" spans="1:41" s="1" customFormat="1" x14ac:dyDescent="0.25">
      <c r="A35" s="45" t="s">
        <v>96</v>
      </c>
      <c r="B35" s="45"/>
      <c r="C35" s="45"/>
      <c r="D35" s="45"/>
      <c r="E35" s="45"/>
      <c r="F35" s="67"/>
      <c r="G35" s="67"/>
      <c r="H35" s="67"/>
      <c r="I35" s="67"/>
      <c r="J35" s="67"/>
      <c r="K35" s="67"/>
      <c r="L35" s="45"/>
      <c r="N35" s="409"/>
      <c r="O35" s="382"/>
      <c r="P35" s="382"/>
      <c r="Q35" s="382"/>
      <c r="R35" s="382"/>
      <c r="S35" s="391"/>
      <c r="AC35" s="12"/>
      <c r="AF35" s="12"/>
      <c r="AJ35" s="12"/>
      <c r="AM35" s="12"/>
      <c r="AO35" s="154"/>
    </row>
    <row r="36" spans="1:41" s="1" customFormat="1" ht="18.75" x14ac:dyDescent="0.3">
      <c r="A36" s="45" t="s">
        <v>94</v>
      </c>
      <c r="B36" s="45"/>
      <c r="C36" s="44"/>
      <c r="D36" s="44"/>
      <c r="E36" s="44"/>
      <c r="F36" s="65"/>
      <c r="G36" s="65"/>
      <c r="H36" s="65"/>
      <c r="I36" s="65"/>
      <c r="J36" s="65"/>
      <c r="K36" s="65"/>
      <c r="L36" s="44"/>
      <c r="M36"/>
      <c r="N36" s="368"/>
      <c r="O36" s="369"/>
      <c r="P36" s="369"/>
      <c r="Q36" s="369"/>
      <c r="R36" s="369"/>
      <c r="S36" s="370"/>
      <c r="AA36" s="178" t="s">
        <v>219</v>
      </c>
      <c r="AB36" s="186"/>
      <c r="AC36" s="179"/>
      <c r="AD36" s="179"/>
      <c r="AE36" s="179"/>
      <c r="AF36" s="180"/>
      <c r="AH36" s="178" t="s">
        <v>217</v>
      </c>
      <c r="AI36" s="186"/>
      <c r="AJ36" s="179"/>
      <c r="AK36" s="179"/>
      <c r="AL36" s="179"/>
      <c r="AM36" s="180"/>
      <c r="AO36" s="154"/>
    </row>
    <row r="37" spans="1:41" x14ac:dyDescent="0.25">
      <c r="A37" s="48"/>
      <c r="B37" s="48"/>
      <c r="C37" s="48"/>
      <c r="D37" s="48"/>
      <c r="E37" s="48"/>
      <c r="F37" s="65"/>
      <c r="G37" s="65"/>
      <c r="H37" s="65"/>
      <c r="I37" s="65"/>
      <c r="J37" s="65"/>
      <c r="K37" s="65"/>
      <c r="L37" s="48"/>
      <c r="AA37" s="181" t="s">
        <v>215</v>
      </c>
      <c r="AB37" s="35"/>
      <c r="AC37" s="35"/>
      <c r="AD37" s="35"/>
      <c r="AE37" s="35"/>
      <c r="AF37" s="167"/>
      <c r="AH37" s="181"/>
      <c r="AI37" s="35"/>
      <c r="AJ37" s="35"/>
      <c r="AK37" s="35"/>
      <c r="AL37" s="35"/>
      <c r="AM37" s="167"/>
      <c r="AO37" s="154"/>
    </row>
    <row r="38" spans="1:41" ht="14.25" customHeight="1" x14ac:dyDescent="0.25">
      <c r="A38" s="49" t="s">
        <v>103</v>
      </c>
      <c r="B38" s="48"/>
      <c r="C38" s="48"/>
      <c r="D38" s="48"/>
      <c r="E38" s="48"/>
      <c r="F38" s="65"/>
      <c r="G38" s="65"/>
      <c r="H38" s="65"/>
      <c r="I38" s="65"/>
      <c r="J38" s="65"/>
      <c r="K38" s="65"/>
      <c r="L38" s="48"/>
      <c r="AA38" s="290" t="s">
        <v>307</v>
      </c>
      <c r="AB38" s="195" t="str">
        <f>AB18</f>
        <v>A1</v>
      </c>
      <c r="AC38" s="195" t="str">
        <f>AC18</f>
        <v>A2</v>
      </c>
      <c r="AD38" s="195" t="str">
        <f>AD18</f>
        <v>A3</v>
      </c>
      <c r="AE38" s="195" t="str">
        <f>AE18</f>
        <v>A4</v>
      </c>
      <c r="AF38" s="196" t="str">
        <f>AF18</f>
        <v>A5</v>
      </c>
      <c r="AH38" s="198" t="s">
        <v>307</v>
      </c>
      <c r="AI38" s="195" t="str">
        <f>AB38</f>
        <v>A1</v>
      </c>
      <c r="AJ38" s="195" t="str">
        <f>AC38</f>
        <v>A2</v>
      </c>
      <c r="AK38" s="195" t="str">
        <f>AD38</f>
        <v>A3</v>
      </c>
      <c r="AL38" s="195" t="str">
        <f>AE38</f>
        <v>A4</v>
      </c>
      <c r="AM38" s="195" t="str">
        <f>AF38</f>
        <v>A5</v>
      </c>
    </row>
    <row r="39" spans="1:41" x14ac:dyDescent="0.25">
      <c r="A39" s="50" t="s">
        <v>98</v>
      </c>
      <c r="B39" s="50"/>
      <c r="C39" s="50"/>
      <c r="D39" s="50"/>
      <c r="E39" s="50"/>
      <c r="F39" s="72"/>
      <c r="G39" s="72"/>
      <c r="H39" s="72"/>
      <c r="I39" s="72"/>
      <c r="J39" s="72"/>
      <c r="K39" s="72"/>
      <c r="L39" s="48"/>
      <c r="AA39" s="291" t="s">
        <v>10</v>
      </c>
      <c r="AB39" s="400">
        <v>1</v>
      </c>
      <c r="AC39" s="400">
        <v>1</v>
      </c>
      <c r="AD39" s="400">
        <v>1</v>
      </c>
      <c r="AE39" s="400">
        <v>1</v>
      </c>
      <c r="AF39" s="400">
        <v>1</v>
      </c>
      <c r="AH39" s="193" t="s">
        <v>12</v>
      </c>
      <c r="AI39" s="400">
        <v>1</v>
      </c>
      <c r="AJ39" s="400">
        <v>1</v>
      </c>
      <c r="AK39" s="400">
        <v>1</v>
      </c>
      <c r="AL39" s="400">
        <v>1</v>
      </c>
      <c r="AM39" s="400">
        <v>1</v>
      </c>
    </row>
    <row r="40" spans="1:41" x14ac:dyDescent="0.25">
      <c r="A40" s="50" t="s">
        <v>99</v>
      </c>
      <c r="B40" s="48"/>
      <c r="C40" s="48"/>
      <c r="D40" s="48"/>
      <c r="E40" s="48"/>
      <c r="F40" s="65"/>
      <c r="G40" s="65"/>
      <c r="H40" s="65"/>
      <c r="I40" s="65"/>
      <c r="J40" s="65"/>
      <c r="K40" s="65"/>
      <c r="L40" s="48"/>
      <c r="AA40" s="291" t="s">
        <v>11</v>
      </c>
      <c r="AB40" s="400">
        <v>1</v>
      </c>
      <c r="AC40" s="400">
        <v>1</v>
      </c>
      <c r="AD40" s="400">
        <v>1</v>
      </c>
      <c r="AE40" s="400">
        <v>1</v>
      </c>
      <c r="AF40" s="400">
        <v>1</v>
      </c>
      <c r="AH40" s="193" t="s">
        <v>14</v>
      </c>
      <c r="AI40" s="400">
        <v>1</v>
      </c>
      <c r="AJ40" s="400">
        <v>1</v>
      </c>
      <c r="AK40" s="400">
        <v>1</v>
      </c>
      <c r="AL40" s="400">
        <v>1</v>
      </c>
      <c r="AM40" s="400">
        <v>1</v>
      </c>
    </row>
    <row r="41" spans="1:41" x14ac:dyDescent="0.25">
      <c r="A41" s="50" t="s">
        <v>100</v>
      </c>
      <c r="B41" s="48"/>
      <c r="C41" s="48"/>
      <c r="D41" s="48"/>
      <c r="E41" s="48"/>
      <c r="F41" s="65"/>
      <c r="G41" s="65"/>
      <c r="H41" s="65"/>
      <c r="I41" s="65"/>
      <c r="J41" s="65"/>
      <c r="K41" s="65"/>
      <c r="L41" s="48"/>
      <c r="AA41" s="291" t="s">
        <v>12</v>
      </c>
      <c r="AB41" s="400">
        <v>1</v>
      </c>
      <c r="AC41" s="400">
        <v>1</v>
      </c>
      <c r="AD41" s="400">
        <v>1</v>
      </c>
      <c r="AE41" s="400">
        <v>1</v>
      </c>
      <c r="AF41" s="400">
        <v>1</v>
      </c>
      <c r="AH41" s="193" t="s">
        <v>185</v>
      </c>
      <c r="AI41" s="400">
        <v>1</v>
      </c>
      <c r="AJ41" s="400">
        <v>1</v>
      </c>
      <c r="AK41" s="400">
        <v>1</v>
      </c>
      <c r="AL41" s="400">
        <v>1</v>
      </c>
      <c r="AM41" s="400">
        <v>1</v>
      </c>
    </row>
    <row r="42" spans="1:41" x14ac:dyDescent="0.25">
      <c r="A42" s="50" t="s">
        <v>101</v>
      </c>
      <c r="B42" s="48"/>
      <c r="C42" s="48"/>
      <c r="D42" s="48"/>
      <c r="E42" s="48"/>
      <c r="F42" s="65"/>
      <c r="G42" s="65"/>
      <c r="H42" s="65"/>
      <c r="I42" s="65"/>
      <c r="J42" s="65"/>
      <c r="K42" s="65"/>
      <c r="L42" s="48"/>
      <c r="AA42" s="291" t="s">
        <v>13</v>
      </c>
      <c r="AB42" s="400">
        <v>1</v>
      </c>
      <c r="AC42" s="400">
        <v>1</v>
      </c>
      <c r="AD42" s="400">
        <v>1</v>
      </c>
      <c r="AE42" s="400">
        <v>1</v>
      </c>
      <c r="AF42" s="400">
        <v>1</v>
      </c>
      <c r="AH42" s="193" t="s">
        <v>11</v>
      </c>
      <c r="AI42" s="400">
        <v>1</v>
      </c>
      <c r="AJ42" s="400">
        <v>1</v>
      </c>
      <c r="AK42" s="400">
        <v>1</v>
      </c>
      <c r="AL42" s="400">
        <v>1</v>
      </c>
      <c r="AM42" s="400">
        <v>1</v>
      </c>
    </row>
    <row r="43" spans="1:41" x14ac:dyDescent="0.25">
      <c r="A43" s="50" t="s">
        <v>102</v>
      </c>
      <c r="B43" s="48"/>
      <c r="C43" s="48"/>
      <c r="D43" s="48"/>
      <c r="E43" s="48"/>
      <c r="F43" s="65"/>
      <c r="G43" s="65"/>
      <c r="H43" s="65"/>
      <c r="I43" s="65"/>
      <c r="J43" s="65"/>
      <c r="K43" s="65"/>
      <c r="L43" s="48"/>
      <c r="AA43" s="291" t="s">
        <v>14</v>
      </c>
      <c r="AB43" s="400">
        <v>1</v>
      </c>
      <c r="AC43" s="400">
        <v>1</v>
      </c>
      <c r="AD43" s="400">
        <v>1</v>
      </c>
      <c r="AE43" s="400">
        <v>1</v>
      </c>
      <c r="AF43" s="400">
        <v>1</v>
      </c>
      <c r="AH43" s="193" t="s">
        <v>186</v>
      </c>
      <c r="AI43" s="400">
        <v>1</v>
      </c>
      <c r="AJ43" s="400">
        <v>1</v>
      </c>
      <c r="AK43" s="400">
        <v>1</v>
      </c>
      <c r="AL43" s="400">
        <v>1</v>
      </c>
      <c r="AM43" s="400">
        <v>1</v>
      </c>
    </row>
    <row r="44" spans="1:41" s="218" customFormat="1" ht="47.25" customHeight="1" x14ac:dyDescent="0.25">
      <c r="A44" s="375" t="s">
        <v>124</v>
      </c>
      <c r="B44" s="376"/>
      <c r="C44" s="379" t="s">
        <v>90</v>
      </c>
      <c r="D44" s="380"/>
      <c r="E44" s="381" t="s">
        <v>93</v>
      </c>
      <c r="F44" s="380"/>
      <c r="G44" s="293"/>
      <c r="H44" s="293"/>
      <c r="I44" s="293"/>
      <c r="J44" s="293"/>
      <c r="K44" s="293"/>
      <c r="L44" s="294"/>
      <c r="AA44" s="295" t="s">
        <v>15</v>
      </c>
      <c r="AB44" s="400">
        <v>1</v>
      </c>
      <c r="AC44" s="400">
        <v>1</v>
      </c>
      <c r="AD44" s="400">
        <v>1</v>
      </c>
      <c r="AE44" s="400">
        <v>1</v>
      </c>
      <c r="AF44" s="400">
        <v>1</v>
      </c>
      <c r="AH44" s="296" t="s">
        <v>15</v>
      </c>
      <c r="AI44" s="400">
        <v>1</v>
      </c>
      <c r="AJ44" s="400">
        <v>1</v>
      </c>
      <c r="AK44" s="400">
        <v>1</v>
      </c>
      <c r="AL44" s="400">
        <v>1</v>
      </c>
      <c r="AM44" s="400">
        <v>1</v>
      </c>
    </row>
    <row r="45" spans="1:41" s="47" customFormat="1" ht="30" customHeight="1" x14ac:dyDescent="0.25">
      <c r="A45" s="83" t="s">
        <v>104</v>
      </c>
      <c r="B45" s="84"/>
      <c r="C45" s="85" t="s">
        <v>114</v>
      </c>
      <c r="D45" s="86" t="s">
        <v>123</v>
      </c>
      <c r="E45" s="87" t="s">
        <v>114</v>
      </c>
      <c r="F45" s="88" t="s">
        <v>123</v>
      </c>
      <c r="G45" s="65"/>
      <c r="H45" s="65"/>
      <c r="I45" s="65"/>
      <c r="J45" s="65"/>
      <c r="K45" s="65"/>
      <c r="L45" s="65"/>
      <c r="P45" s="64"/>
      <c r="V45" s="64"/>
      <c r="AA45" s="291" t="s">
        <v>16</v>
      </c>
      <c r="AB45" s="400">
        <v>1</v>
      </c>
      <c r="AC45" s="400">
        <v>1</v>
      </c>
      <c r="AD45" s="400">
        <v>1</v>
      </c>
      <c r="AE45" s="400">
        <v>1</v>
      </c>
      <c r="AF45" s="400">
        <v>1</v>
      </c>
      <c r="AH45" s="193" t="s">
        <v>19</v>
      </c>
      <c r="AI45" s="400">
        <v>1</v>
      </c>
      <c r="AJ45" s="400">
        <v>1</v>
      </c>
      <c r="AK45" s="400">
        <v>1</v>
      </c>
      <c r="AL45" s="400">
        <v>1</v>
      </c>
      <c r="AM45" s="400">
        <v>1</v>
      </c>
    </row>
    <row r="46" spans="1:41" s="47" customFormat="1" x14ac:dyDescent="0.25">
      <c r="A46" s="52" t="s">
        <v>36</v>
      </c>
      <c r="B46" s="53"/>
      <c r="C46" s="80"/>
      <c r="D46" s="59"/>
      <c r="E46" s="79"/>
      <c r="F46" s="77"/>
      <c r="G46" s="67"/>
      <c r="H46" s="67"/>
      <c r="I46" s="65"/>
      <c r="J46" s="65"/>
      <c r="K46" s="65"/>
      <c r="L46" s="65"/>
      <c r="M46"/>
      <c r="N46"/>
      <c r="O46"/>
      <c r="P46" s="64"/>
      <c r="V46" s="64"/>
      <c r="AA46" s="291" t="s">
        <v>18</v>
      </c>
      <c r="AB46" s="400">
        <v>1</v>
      </c>
      <c r="AC46" s="400">
        <v>1</v>
      </c>
      <c r="AD46" s="400">
        <v>1</v>
      </c>
      <c r="AE46" s="400">
        <v>1</v>
      </c>
      <c r="AF46" s="400">
        <v>1</v>
      </c>
      <c r="AH46" s="193" t="s">
        <v>18</v>
      </c>
      <c r="AI46" s="400">
        <v>1</v>
      </c>
      <c r="AJ46" s="400">
        <v>1</v>
      </c>
      <c r="AK46" s="400">
        <v>1</v>
      </c>
      <c r="AL46" s="400">
        <v>1</v>
      </c>
      <c r="AM46" s="400">
        <v>1</v>
      </c>
    </row>
    <row r="47" spans="1:41" x14ac:dyDescent="0.25">
      <c r="A47" s="54" t="s">
        <v>105</v>
      </c>
      <c r="B47" s="53"/>
      <c r="C47" s="81">
        <v>1.9</v>
      </c>
      <c r="D47" s="61">
        <v>0.56764621219754663</v>
      </c>
      <c r="E47" s="75">
        <v>1.3</v>
      </c>
      <c r="F47" s="73">
        <v>0.67494855771055307</v>
      </c>
      <c r="G47" s="71"/>
      <c r="H47" s="67"/>
      <c r="I47" s="65"/>
      <c r="J47" s="65"/>
      <c r="K47" s="65"/>
      <c r="L47" s="65"/>
      <c r="AA47" s="291" t="s">
        <v>17</v>
      </c>
      <c r="AB47" s="400">
        <v>1</v>
      </c>
      <c r="AC47" s="400">
        <v>1</v>
      </c>
      <c r="AD47" s="400">
        <v>1</v>
      </c>
      <c r="AE47" s="400">
        <v>1</v>
      </c>
      <c r="AF47" s="400">
        <v>1</v>
      </c>
      <c r="AH47" s="193" t="s">
        <v>16</v>
      </c>
      <c r="AI47" s="400">
        <v>1</v>
      </c>
      <c r="AJ47" s="400">
        <v>1</v>
      </c>
      <c r="AK47" s="400">
        <v>1</v>
      </c>
      <c r="AL47" s="400">
        <v>1</v>
      </c>
      <c r="AM47" s="400">
        <v>1</v>
      </c>
    </row>
    <row r="48" spans="1:41" x14ac:dyDescent="0.25">
      <c r="A48" s="54" t="s">
        <v>116</v>
      </c>
      <c r="B48" s="53"/>
      <c r="C48" s="81">
        <v>1.8</v>
      </c>
      <c r="D48" s="61">
        <v>0.91893658347268148</v>
      </c>
      <c r="E48" s="75">
        <v>1.9</v>
      </c>
      <c r="F48" s="73">
        <v>0.73786478737262173</v>
      </c>
      <c r="G48" s="67"/>
      <c r="H48" s="67"/>
      <c r="I48" s="65"/>
      <c r="J48" s="65"/>
      <c r="K48" s="65"/>
      <c r="L48" s="65"/>
      <c r="AA48" s="291" t="s">
        <v>213</v>
      </c>
      <c r="AB48" s="400">
        <v>1</v>
      </c>
      <c r="AC48" s="400">
        <v>1</v>
      </c>
      <c r="AD48" s="400">
        <v>1</v>
      </c>
      <c r="AE48" s="400">
        <v>1</v>
      </c>
      <c r="AF48" s="400">
        <v>1</v>
      </c>
      <c r="AH48" s="193" t="s">
        <v>20</v>
      </c>
      <c r="AI48" s="400">
        <v>1</v>
      </c>
      <c r="AJ48" s="400">
        <v>1</v>
      </c>
      <c r="AK48" s="400">
        <v>1</v>
      </c>
      <c r="AL48" s="400">
        <v>1</v>
      </c>
      <c r="AM48" s="400">
        <v>1</v>
      </c>
    </row>
    <row r="49" spans="1:39" x14ac:dyDescent="0.25">
      <c r="A49" s="54" t="s">
        <v>34</v>
      </c>
      <c r="B49" s="53"/>
      <c r="C49" s="81">
        <v>3.8</v>
      </c>
      <c r="D49" s="61">
        <v>0.78881063774661508</v>
      </c>
      <c r="E49" s="75">
        <v>3.9</v>
      </c>
      <c r="F49" s="73">
        <v>1.1005049346146121</v>
      </c>
      <c r="G49" s="67"/>
      <c r="H49" s="67"/>
      <c r="I49" s="65"/>
      <c r="J49" s="65"/>
      <c r="K49" s="65"/>
      <c r="L49" s="65"/>
      <c r="AA49" s="291" t="s">
        <v>20</v>
      </c>
      <c r="AB49" s="400">
        <v>1</v>
      </c>
      <c r="AC49" s="400">
        <v>1</v>
      </c>
      <c r="AD49" s="400">
        <v>1</v>
      </c>
      <c r="AE49" s="400">
        <v>1</v>
      </c>
      <c r="AF49" s="400">
        <v>1</v>
      </c>
      <c r="AH49" s="193" t="s">
        <v>21</v>
      </c>
      <c r="AI49" s="400">
        <v>1</v>
      </c>
      <c r="AJ49" s="400">
        <v>1</v>
      </c>
      <c r="AK49" s="400">
        <v>1</v>
      </c>
      <c r="AL49" s="400">
        <v>1</v>
      </c>
      <c r="AM49" s="400">
        <v>1</v>
      </c>
    </row>
    <row r="50" spans="1:39" x14ac:dyDescent="0.25">
      <c r="A50" s="54" t="s">
        <v>106</v>
      </c>
      <c r="B50" s="53"/>
      <c r="C50" s="81">
        <v>3.3</v>
      </c>
      <c r="D50" s="61">
        <v>1.4181364924121764</v>
      </c>
      <c r="E50" s="75">
        <v>4.2</v>
      </c>
      <c r="F50" s="73">
        <v>1.0327955589886442</v>
      </c>
      <c r="G50" s="67"/>
      <c r="H50" s="67"/>
      <c r="I50" s="65"/>
      <c r="J50" s="65"/>
      <c r="K50" s="65"/>
      <c r="L50" s="65"/>
      <c r="AA50" s="291" t="s">
        <v>21</v>
      </c>
      <c r="AB50" s="400">
        <v>1</v>
      </c>
      <c r="AC50" s="400">
        <v>1</v>
      </c>
      <c r="AD50" s="400">
        <v>1</v>
      </c>
      <c r="AE50" s="400">
        <v>1</v>
      </c>
      <c r="AF50" s="400">
        <v>1</v>
      </c>
      <c r="AH50" s="193" t="s">
        <v>17</v>
      </c>
      <c r="AI50" s="400">
        <v>1</v>
      </c>
      <c r="AJ50" s="400">
        <v>1</v>
      </c>
      <c r="AK50" s="400">
        <v>1</v>
      </c>
      <c r="AL50" s="400">
        <v>1</v>
      </c>
      <c r="AM50" s="400">
        <v>1</v>
      </c>
    </row>
    <row r="51" spans="1:39" x14ac:dyDescent="0.25">
      <c r="A51" s="54" t="s">
        <v>107</v>
      </c>
      <c r="B51" s="53"/>
      <c r="C51" s="81">
        <v>2.3333333333333335</v>
      </c>
      <c r="D51" s="61">
        <v>0.70710678118654757</v>
      </c>
      <c r="E51" s="75">
        <v>1.8</v>
      </c>
      <c r="F51" s="73">
        <v>0.91893658347268148</v>
      </c>
      <c r="G51" s="67"/>
      <c r="H51" s="67"/>
      <c r="I51" s="65"/>
      <c r="J51" s="65"/>
      <c r="K51" s="65"/>
      <c r="L51" s="65"/>
      <c r="AA51" s="292" t="s">
        <v>214</v>
      </c>
      <c r="AB51" s="400">
        <v>1</v>
      </c>
      <c r="AC51" s="400">
        <v>1</v>
      </c>
      <c r="AD51" s="400">
        <v>1</v>
      </c>
      <c r="AE51" s="400">
        <v>1</v>
      </c>
      <c r="AF51" s="400">
        <v>1</v>
      </c>
      <c r="AH51" s="193" t="s">
        <v>187</v>
      </c>
      <c r="AI51" s="400">
        <v>1</v>
      </c>
      <c r="AJ51" s="400">
        <v>1</v>
      </c>
      <c r="AK51" s="400">
        <v>1</v>
      </c>
      <c r="AL51" s="400">
        <v>1</v>
      </c>
      <c r="AM51" s="400">
        <v>1</v>
      </c>
    </row>
    <row r="52" spans="1:39" x14ac:dyDescent="0.25">
      <c r="A52" s="52" t="s">
        <v>37</v>
      </c>
      <c r="B52" s="53"/>
      <c r="C52" s="81"/>
      <c r="D52" s="61"/>
      <c r="E52" s="75"/>
      <c r="F52" s="73"/>
      <c r="G52" s="71"/>
      <c r="H52" s="65"/>
      <c r="I52" s="65"/>
      <c r="J52" s="65"/>
      <c r="K52" s="65"/>
      <c r="L52" s="65"/>
      <c r="AH52" s="194" t="s">
        <v>156</v>
      </c>
      <c r="AI52" s="400">
        <v>1</v>
      </c>
      <c r="AJ52" s="400">
        <v>1</v>
      </c>
      <c r="AK52" s="400">
        <v>1</v>
      </c>
      <c r="AL52" s="400">
        <v>1</v>
      </c>
      <c r="AM52" s="400">
        <v>1</v>
      </c>
    </row>
    <row r="53" spans="1:39" x14ac:dyDescent="0.25">
      <c r="A53" s="54" t="s">
        <v>108</v>
      </c>
      <c r="B53" s="53"/>
      <c r="C53" s="81">
        <v>4.333333333333333</v>
      </c>
      <c r="D53" s="61">
        <v>0.8660254037844386</v>
      </c>
      <c r="E53" s="75">
        <v>2.1666666666666665</v>
      </c>
      <c r="F53" s="73">
        <v>1.1180339887498949</v>
      </c>
      <c r="G53" s="67"/>
      <c r="H53" s="65"/>
      <c r="I53" s="65"/>
      <c r="J53" s="65"/>
      <c r="K53" s="65"/>
      <c r="L53" s="65"/>
    </row>
    <row r="54" spans="1:39" x14ac:dyDescent="0.25">
      <c r="A54" s="54" t="s">
        <v>109</v>
      </c>
      <c r="B54" s="53"/>
      <c r="C54" s="81">
        <v>4.1111111111111107</v>
      </c>
      <c r="D54" s="61">
        <v>0.78173595997057133</v>
      </c>
      <c r="E54" s="75">
        <v>2.25</v>
      </c>
      <c r="F54" s="73">
        <v>1.0865337342004415</v>
      </c>
      <c r="G54" s="67"/>
      <c r="H54" s="65"/>
      <c r="I54" s="65"/>
      <c r="J54" s="65"/>
      <c r="K54" s="65"/>
      <c r="L54" s="65"/>
      <c r="AI54" s="168"/>
      <c r="AJ54" s="154"/>
    </row>
    <row r="55" spans="1:39" x14ac:dyDescent="0.25">
      <c r="A55" s="55" t="s">
        <v>117</v>
      </c>
      <c r="B55" s="53"/>
      <c r="C55" s="81"/>
      <c r="D55" s="61"/>
      <c r="E55" s="75"/>
      <c r="F55" s="73"/>
      <c r="G55" s="67"/>
      <c r="H55" s="65"/>
      <c r="I55" s="65"/>
      <c r="J55" s="65"/>
      <c r="K55" s="65"/>
      <c r="L55" s="65"/>
    </row>
    <row r="56" spans="1:39" x14ac:dyDescent="0.25">
      <c r="A56" s="54" t="s">
        <v>118</v>
      </c>
      <c r="B56" s="53"/>
      <c r="C56" s="81">
        <v>3.8333333333333335</v>
      </c>
      <c r="D56" s="61">
        <v>0.75277265270908045</v>
      </c>
      <c r="E56" s="75">
        <v>2</v>
      </c>
      <c r="F56" s="73">
        <v>1.0954451150103321</v>
      </c>
      <c r="G56" s="65"/>
      <c r="H56" s="65"/>
      <c r="I56" s="65"/>
      <c r="J56" s="65"/>
      <c r="K56" s="65"/>
      <c r="L56" s="65"/>
    </row>
    <row r="57" spans="1:39" x14ac:dyDescent="0.25">
      <c r="A57" s="54" t="s">
        <v>119</v>
      </c>
      <c r="B57" s="53"/>
      <c r="C57" s="81">
        <v>3.8333333333333335</v>
      </c>
      <c r="D57" s="61">
        <v>0.98319208025017457</v>
      </c>
      <c r="E57" s="75">
        <v>1.8333333333333333</v>
      </c>
      <c r="F57" s="73">
        <v>0.75277265270908089</v>
      </c>
      <c r="G57" s="65"/>
      <c r="H57" s="65"/>
      <c r="I57" s="65"/>
      <c r="J57" s="65"/>
      <c r="K57" s="65"/>
      <c r="L57" s="65"/>
    </row>
    <row r="58" spans="1:39" x14ac:dyDescent="0.25">
      <c r="A58" s="54" t="s">
        <v>120</v>
      </c>
      <c r="B58" s="53"/>
      <c r="C58" s="81">
        <v>3.8333333333333335</v>
      </c>
      <c r="D58" s="61">
        <v>0.75277265270908045</v>
      </c>
      <c r="E58" s="75">
        <v>2.3333333333333335</v>
      </c>
      <c r="F58" s="73">
        <v>1.211060141638997</v>
      </c>
      <c r="G58" s="65"/>
      <c r="H58" s="65"/>
      <c r="I58" s="65"/>
      <c r="J58" s="65"/>
      <c r="K58" s="65"/>
      <c r="L58" s="65"/>
    </row>
    <row r="59" spans="1:39" x14ac:dyDescent="0.25">
      <c r="A59" s="54" t="s">
        <v>121</v>
      </c>
      <c r="B59" s="56"/>
      <c r="C59" s="81">
        <v>3.5</v>
      </c>
      <c r="D59" s="61">
        <v>0.54772255750516607</v>
      </c>
      <c r="E59" s="75">
        <v>2.3333333333333335</v>
      </c>
      <c r="F59" s="73">
        <v>1.211060141638997</v>
      </c>
      <c r="G59" s="65"/>
      <c r="H59" s="65"/>
      <c r="I59" s="65"/>
      <c r="J59" s="65"/>
      <c r="K59" s="65"/>
      <c r="L59" s="65"/>
    </row>
    <row r="60" spans="1:39" x14ac:dyDescent="0.25">
      <c r="A60" s="54" t="s">
        <v>122</v>
      </c>
      <c r="B60" s="53"/>
      <c r="C60" s="81">
        <v>4</v>
      </c>
      <c r="D60" s="61">
        <v>0.63245553203367588</v>
      </c>
      <c r="E60" s="75">
        <v>2.2000000000000002</v>
      </c>
      <c r="F60" s="73">
        <v>1.3038404810405297</v>
      </c>
      <c r="G60" s="65"/>
      <c r="H60" s="65"/>
      <c r="I60" s="65"/>
      <c r="J60" s="65"/>
      <c r="K60" s="65"/>
      <c r="L60" s="65"/>
    </row>
    <row r="61" spans="1:39" ht="8.25" customHeight="1" x14ac:dyDescent="0.25">
      <c r="A61" s="54"/>
      <c r="B61" s="53"/>
      <c r="C61" s="81"/>
      <c r="D61" s="61"/>
      <c r="E61" s="75"/>
      <c r="F61" s="73"/>
      <c r="G61" s="65"/>
      <c r="H61" s="65"/>
      <c r="I61" s="65"/>
      <c r="J61" s="65"/>
      <c r="K61" s="65"/>
      <c r="L61" s="65"/>
    </row>
    <row r="62" spans="1:39" ht="2.25" customHeight="1" x14ac:dyDescent="0.25">
      <c r="A62" s="54" t="s">
        <v>115</v>
      </c>
      <c r="B62" s="53"/>
      <c r="C62" s="81">
        <v>3.2857142857142856</v>
      </c>
      <c r="D62" s="61">
        <v>0.48795003647426693</v>
      </c>
      <c r="E62" s="75">
        <v>2</v>
      </c>
      <c r="F62" s="73">
        <v>1.0690449676496976</v>
      </c>
      <c r="G62" s="65"/>
      <c r="H62" s="65"/>
      <c r="I62" s="65"/>
      <c r="J62" s="65"/>
      <c r="K62" s="65"/>
      <c r="L62" s="65"/>
    </row>
    <row r="63" spans="1:39" x14ac:dyDescent="0.25">
      <c r="A63" s="54" t="s">
        <v>35</v>
      </c>
      <c r="B63" s="53"/>
      <c r="C63" s="81">
        <v>4.125</v>
      </c>
      <c r="D63" s="61">
        <v>0.64086994446165568</v>
      </c>
      <c r="E63" s="75">
        <v>4.333333333333333</v>
      </c>
      <c r="F63" s="73">
        <v>0.8660254037844386</v>
      </c>
      <c r="G63" s="65"/>
      <c r="H63" s="65"/>
      <c r="I63" s="65"/>
      <c r="J63" s="65"/>
      <c r="K63" s="65"/>
      <c r="L63" s="65"/>
    </row>
    <row r="64" spans="1:39" x14ac:dyDescent="0.25">
      <c r="A64" s="54" t="s">
        <v>110</v>
      </c>
      <c r="B64" s="53"/>
      <c r="C64" s="81">
        <v>3.1</v>
      </c>
      <c r="D64" s="61">
        <v>1.1005049346146121</v>
      </c>
      <c r="E64" s="75">
        <v>2.4</v>
      </c>
      <c r="F64" s="73">
        <v>0.96609178307929577</v>
      </c>
      <c r="G64" s="65"/>
      <c r="H64" s="65"/>
      <c r="I64" s="65"/>
      <c r="J64" s="65"/>
      <c r="K64" s="65"/>
      <c r="L64" s="65"/>
    </row>
    <row r="65" spans="1:12" x14ac:dyDescent="0.25">
      <c r="A65" s="52" t="s">
        <v>38</v>
      </c>
      <c r="B65" s="53"/>
      <c r="C65" s="81"/>
      <c r="D65" s="61"/>
      <c r="E65" s="75"/>
      <c r="F65" s="73"/>
      <c r="G65" s="65"/>
      <c r="H65" s="65"/>
      <c r="I65" s="65"/>
      <c r="J65" s="65"/>
      <c r="K65" s="65"/>
      <c r="L65" s="65"/>
    </row>
    <row r="66" spans="1:12" x14ac:dyDescent="0.25">
      <c r="A66" s="54" t="s">
        <v>111</v>
      </c>
      <c r="B66" s="53"/>
      <c r="C66" s="81">
        <v>2.7777777777777777</v>
      </c>
      <c r="D66" s="61">
        <v>1.0929064207170003</v>
      </c>
      <c r="E66" s="75">
        <v>1.8333333333333333</v>
      </c>
      <c r="F66" s="73">
        <v>0.93541434669348533</v>
      </c>
      <c r="G66" s="65"/>
      <c r="H66" s="65"/>
      <c r="I66" s="65"/>
      <c r="J66" s="65"/>
      <c r="K66" s="65"/>
      <c r="L66" s="65"/>
    </row>
    <row r="67" spans="1:12" x14ac:dyDescent="0.25">
      <c r="A67" s="54" t="s">
        <v>112</v>
      </c>
      <c r="B67" s="53"/>
      <c r="C67" s="81">
        <v>1</v>
      </c>
      <c r="D67" s="61">
        <v>0</v>
      </c>
      <c r="E67" s="75">
        <v>1.1000000000000001</v>
      </c>
      <c r="F67" s="73">
        <v>0.316227766016838</v>
      </c>
      <c r="G67" s="65"/>
      <c r="H67" s="65"/>
      <c r="I67" s="65"/>
      <c r="J67" s="65"/>
      <c r="K67" s="65"/>
      <c r="L67" s="65"/>
    </row>
    <row r="68" spans="1:12" x14ac:dyDescent="0.25">
      <c r="A68" s="57" t="s">
        <v>113</v>
      </c>
      <c r="B68" s="58"/>
      <c r="C68" s="82">
        <v>1.375</v>
      </c>
      <c r="D68" s="63">
        <v>0.51754916950676566</v>
      </c>
      <c r="E68" s="76">
        <v>2.4</v>
      </c>
      <c r="F68" s="74">
        <v>1.6465452046971292</v>
      </c>
      <c r="G68" s="65"/>
      <c r="H68" s="65"/>
      <c r="I68" s="65"/>
      <c r="J68" s="65"/>
      <c r="K68" s="65"/>
      <c r="L68" s="65"/>
    </row>
  </sheetData>
  <mergeCells count="4">
    <mergeCell ref="C44:D44"/>
    <mergeCell ref="E44:F44"/>
    <mergeCell ref="A44:B44"/>
    <mergeCell ref="N29:S36"/>
  </mergeCells>
  <pageMargins left="0.7" right="0.7" top="0.75" bottom="0.75" header="0.3" footer="0.3"/>
  <pageSetup paperSize="9" scale="59" orientation="landscape" r:id="rId1"/>
  <rowBreaks count="1" manualBreakCount="1">
    <brk id="43" max="16383" man="1"/>
  </rowBreaks>
  <colBreaks count="1" manualBreakCount="1">
    <brk id="2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90"/>
  <sheetViews>
    <sheetView topLeftCell="K2" zoomScaleNormal="100" workbookViewId="0">
      <selection activeCell="R41" sqref="R41"/>
    </sheetView>
  </sheetViews>
  <sheetFormatPr defaultRowHeight="15" x14ac:dyDescent="0.25"/>
  <cols>
    <col min="1" max="1" width="36.28515625" customWidth="1"/>
    <col min="2" max="2" width="33.7109375" customWidth="1"/>
    <col min="3" max="3" width="0.5703125" customWidth="1"/>
    <col min="4" max="4" width="9" customWidth="1"/>
    <col min="5" max="5" width="11.140625" customWidth="1"/>
    <col min="6" max="6" width="11.42578125" style="64" customWidth="1"/>
    <col min="7" max="7" width="5.140625" style="64" hidden="1" customWidth="1"/>
    <col min="8" max="8" width="9.28515625" bestFit="1" customWidth="1"/>
    <col min="9" max="9" width="9.7109375" customWidth="1"/>
    <col min="10" max="10" width="9.28515625" bestFit="1" customWidth="1"/>
    <col min="11" max="11" width="11.42578125" bestFit="1" customWidth="1"/>
    <col min="13" max="13" width="25.28515625" customWidth="1"/>
    <col min="14" max="14" width="9.140625" customWidth="1"/>
    <col min="15" max="24" width="9.140625" style="101" customWidth="1"/>
    <col min="25" max="25" width="10.140625" style="101" customWidth="1"/>
    <col min="26" max="29" width="12.42578125" style="101" customWidth="1"/>
    <col min="30" max="30" width="8.140625" customWidth="1"/>
    <col min="35" max="35" width="10" customWidth="1"/>
  </cols>
  <sheetData>
    <row r="1" spans="1:48" s="101" customFormat="1" ht="15.75" x14ac:dyDescent="0.25">
      <c r="A1" s="9" t="s">
        <v>39</v>
      </c>
      <c r="B1" s="10"/>
      <c r="C1" s="10"/>
      <c r="D1" s="10"/>
      <c r="E1" s="10"/>
      <c r="F1" s="10"/>
      <c r="G1" s="10"/>
      <c r="H1" s="10" t="s">
        <v>76</v>
      </c>
      <c r="I1" s="10" t="s">
        <v>77</v>
      </c>
      <c r="J1" s="10" t="s">
        <v>78</v>
      </c>
      <c r="K1" s="10" t="s">
        <v>79</v>
      </c>
      <c r="L1" s="10"/>
      <c r="M1" s="10"/>
      <c r="N1" s="10" t="s">
        <v>76</v>
      </c>
      <c r="O1" s="10" t="s">
        <v>77</v>
      </c>
      <c r="P1" s="10" t="s">
        <v>78</v>
      </c>
      <c r="Q1" s="10" t="s">
        <v>79</v>
      </c>
      <c r="R1" s="10" t="s">
        <v>80</v>
      </c>
      <c r="S1" s="37" t="str">
        <f>N1</f>
        <v>A1</v>
      </c>
      <c r="T1" s="37" t="str">
        <f t="shared" ref="T1:W2" si="0">O1</f>
        <v>A2</v>
      </c>
      <c r="U1" s="37" t="str">
        <f t="shared" si="0"/>
        <v>A3</v>
      </c>
      <c r="V1" s="37" t="str">
        <f t="shared" si="0"/>
        <v>A4</v>
      </c>
      <c r="W1" s="37" t="str">
        <f t="shared" si="0"/>
        <v>A5</v>
      </c>
      <c r="X1" s="37"/>
      <c r="Y1" s="37" t="str">
        <f>S1</f>
        <v>A1</v>
      </c>
      <c r="Z1" s="37" t="str">
        <f t="shared" ref="Z1:AC2" si="1">T1</f>
        <v>A2</v>
      </c>
      <c r="AA1" s="37" t="str">
        <f t="shared" si="1"/>
        <v>A3</v>
      </c>
      <c r="AB1" s="37" t="str">
        <f t="shared" si="1"/>
        <v>A4</v>
      </c>
      <c r="AC1" s="37" t="str">
        <f t="shared" si="1"/>
        <v>A5</v>
      </c>
      <c r="AD1" s="37" t="str">
        <f>Y1</f>
        <v>A1</v>
      </c>
      <c r="AE1" s="37" t="str">
        <f t="shared" ref="AE1:AE2" si="2">Z1</f>
        <v>A2</v>
      </c>
      <c r="AF1" s="37" t="str">
        <f t="shared" ref="AF1:AF2" si="3">AA1</f>
        <v>A3</v>
      </c>
      <c r="AG1" s="37" t="str">
        <f t="shared" ref="AG1:AG2" si="4">AB1</f>
        <v>A4</v>
      </c>
      <c r="AH1" s="37" t="str">
        <f t="shared" ref="AH1:AH2" si="5">AC1</f>
        <v>A5</v>
      </c>
      <c r="AI1" s="216"/>
      <c r="AJ1" s="286" t="s">
        <v>260</v>
      </c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</row>
    <row r="2" spans="1:48" s="218" customFormat="1" ht="77.25" x14ac:dyDescent="0.25">
      <c r="A2" s="212"/>
      <c r="B2" s="226"/>
      <c r="C2" s="226"/>
      <c r="D2" s="226"/>
      <c r="E2" s="226"/>
      <c r="F2" s="226"/>
      <c r="G2" s="226"/>
      <c r="H2" s="225" t="str">
        <f>'1 Scenarier og vægte'!B6</f>
        <v>Løsning 1</v>
      </c>
      <c r="I2" s="225" t="str">
        <f>'1 Scenarier og vægte'!B7</f>
        <v>Løsning 2</v>
      </c>
      <c r="J2" s="225" t="str">
        <f>'1 Scenarier og vægte'!B8</f>
        <v>Løsning 3</v>
      </c>
      <c r="K2" s="225" t="str">
        <f>'1 Scenarier og vægte'!B9</f>
        <v>Løsning 4</v>
      </c>
      <c r="L2" s="225" t="str">
        <f>'1 Scenarier og vægte'!B10</f>
        <v>Løsning 5</v>
      </c>
      <c r="M2" s="226"/>
      <c r="N2" s="225" t="str">
        <f>H2</f>
        <v>Løsning 1</v>
      </c>
      <c r="O2" s="225" t="str">
        <f>I2</f>
        <v>Løsning 2</v>
      </c>
      <c r="P2" s="225" t="str">
        <f>J2</f>
        <v>Løsning 3</v>
      </c>
      <c r="Q2" s="225" t="str">
        <f>K2</f>
        <v>Løsning 4</v>
      </c>
      <c r="R2" s="225" t="str">
        <f>'1 Scenarier og vægte'!B10</f>
        <v>Løsning 5</v>
      </c>
      <c r="S2" s="225" t="str">
        <f>N2</f>
        <v>Løsning 1</v>
      </c>
      <c r="T2" s="225" t="str">
        <f t="shared" si="0"/>
        <v>Løsning 2</v>
      </c>
      <c r="U2" s="225" t="str">
        <f t="shared" si="0"/>
        <v>Løsning 3</v>
      </c>
      <c r="V2" s="225" t="str">
        <f t="shared" si="0"/>
        <v>Løsning 4</v>
      </c>
      <c r="W2" s="225" t="str">
        <f t="shared" si="0"/>
        <v>Løsning 5</v>
      </c>
      <c r="X2" s="225" t="s">
        <v>264</v>
      </c>
      <c r="Y2" s="225" t="str">
        <f>S2</f>
        <v>Løsning 1</v>
      </c>
      <c r="Z2" s="225" t="str">
        <f t="shared" si="1"/>
        <v>Løsning 2</v>
      </c>
      <c r="AA2" s="225" t="str">
        <f t="shared" si="1"/>
        <v>Løsning 3</v>
      </c>
      <c r="AB2" s="225" t="str">
        <f t="shared" si="1"/>
        <v>Løsning 4</v>
      </c>
      <c r="AC2" s="225" t="str">
        <f t="shared" si="1"/>
        <v>Løsning 5</v>
      </c>
      <c r="AD2" s="225" t="str">
        <f>Y2</f>
        <v>Løsning 1</v>
      </c>
      <c r="AE2" s="225" t="str">
        <f t="shared" si="2"/>
        <v>Løsning 2</v>
      </c>
      <c r="AF2" s="225" t="str">
        <f t="shared" si="3"/>
        <v>Løsning 3</v>
      </c>
      <c r="AG2" s="225" t="str">
        <f t="shared" si="4"/>
        <v>Løsning 4</v>
      </c>
      <c r="AH2" s="225" t="str">
        <f t="shared" si="5"/>
        <v>Løsning 5</v>
      </c>
      <c r="AJ2" s="282"/>
      <c r="AK2" s="282"/>
      <c r="AL2" s="282"/>
      <c r="AM2" s="282"/>
      <c r="AN2" s="282"/>
      <c r="AO2" s="282"/>
      <c r="AP2" s="282"/>
      <c r="AQ2" s="282"/>
      <c r="AR2" s="282"/>
      <c r="AS2" s="282"/>
      <c r="AT2" s="282"/>
      <c r="AU2" s="282"/>
      <c r="AV2" s="282"/>
    </row>
    <row r="3" spans="1:48" x14ac:dyDescent="0.25">
      <c r="A3" s="13" t="s">
        <v>1</v>
      </c>
      <c r="B3" s="13" t="s">
        <v>2</v>
      </c>
      <c r="C3" s="13"/>
      <c r="D3" s="13" t="s">
        <v>25</v>
      </c>
      <c r="E3" s="13" t="s">
        <v>28</v>
      </c>
      <c r="F3" s="13"/>
      <c r="G3" s="13"/>
      <c r="H3" s="13" t="s">
        <v>33</v>
      </c>
      <c r="I3" s="13" t="s">
        <v>33</v>
      </c>
      <c r="J3" s="13" t="s">
        <v>33</v>
      </c>
      <c r="K3" s="13" t="s">
        <v>33</v>
      </c>
      <c r="L3" s="13" t="s">
        <v>33</v>
      </c>
      <c r="M3" s="13" t="s">
        <v>87</v>
      </c>
      <c r="N3" s="13"/>
      <c r="O3" s="13"/>
      <c r="P3" s="13"/>
      <c r="Q3" s="13"/>
      <c r="R3" s="13"/>
      <c r="S3" s="124" t="s">
        <v>158</v>
      </c>
      <c r="T3" s="124" t="s">
        <v>158</v>
      </c>
      <c r="U3" s="124" t="s">
        <v>158</v>
      </c>
      <c r="V3" s="124" t="s">
        <v>158</v>
      </c>
      <c r="W3" s="124" t="s">
        <v>158</v>
      </c>
      <c r="X3" s="13" t="s">
        <v>85</v>
      </c>
      <c r="Y3" s="13" t="s">
        <v>86</v>
      </c>
      <c r="Z3" s="13" t="s">
        <v>86</v>
      </c>
      <c r="AA3" s="13" t="s">
        <v>86</v>
      </c>
      <c r="AB3" s="13" t="s">
        <v>86</v>
      </c>
      <c r="AC3" s="13" t="s">
        <v>86</v>
      </c>
      <c r="AD3" s="124" t="s">
        <v>158</v>
      </c>
      <c r="AE3" s="124" t="s">
        <v>158</v>
      </c>
      <c r="AF3" s="124" t="s">
        <v>158</v>
      </c>
      <c r="AG3" s="124" t="s">
        <v>158</v>
      </c>
      <c r="AH3" s="124" t="s">
        <v>158</v>
      </c>
      <c r="AJ3" s="263"/>
      <c r="AK3" s="263"/>
      <c r="AL3" s="263"/>
      <c r="AM3" s="263"/>
      <c r="AN3" s="263"/>
      <c r="AO3" s="263"/>
      <c r="AP3" s="263"/>
      <c r="AQ3" s="263"/>
      <c r="AR3" s="263"/>
      <c r="AS3" s="263"/>
      <c r="AT3" s="263"/>
      <c r="AU3" s="263"/>
      <c r="AV3" s="263"/>
    </row>
    <row r="4" spans="1:48" x14ac:dyDescent="0.25">
      <c r="A4" s="17" t="s">
        <v>40</v>
      </c>
      <c r="B4" s="17" t="s">
        <v>41</v>
      </c>
      <c r="C4" s="17"/>
      <c r="D4" s="17" t="s">
        <v>42</v>
      </c>
      <c r="E4" s="17"/>
      <c r="F4" s="17"/>
      <c r="G4" s="17"/>
      <c r="H4" s="120">
        <v>1</v>
      </c>
      <c r="I4" s="120">
        <v>1</v>
      </c>
      <c r="J4" s="120">
        <v>1</v>
      </c>
      <c r="K4" s="120">
        <v>1</v>
      </c>
      <c r="L4" s="120">
        <v>1</v>
      </c>
      <c r="M4" s="14" t="s">
        <v>40</v>
      </c>
      <c r="N4" s="102">
        <f>H4*H5</f>
        <v>1</v>
      </c>
      <c r="O4" s="102">
        <f t="shared" ref="O4:R4" si="6">I4*I5</f>
        <v>1</v>
      </c>
      <c r="P4" s="102">
        <f t="shared" si="6"/>
        <v>1</v>
      </c>
      <c r="Q4" s="102">
        <f t="shared" si="6"/>
        <v>1</v>
      </c>
      <c r="R4" s="102">
        <f t="shared" si="6"/>
        <v>1</v>
      </c>
      <c r="S4" s="34">
        <f>$P$10*N4</f>
        <v>1</v>
      </c>
      <c r="T4" s="34">
        <f t="shared" ref="T4:W4" si="7">$P$10*O4</f>
        <v>1</v>
      </c>
      <c r="U4" s="34">
        <f t="shared" si="7"/>
        <v>1</v>
      </c>
      <c r="V4" s="34">
        <f t="shared" si="7"/>
        <v>1</v>
      </c>
      <c r="W4" s="34">
        <f t="shared" si="7"/>
        <v>1</v>
      </c>
      <c r="X4" s="129">
        <f>'1 Scenarier og vægte'!C31</f>
        <v>0.25</v>
      </c>
      <c r="Y4" s="137">
        <f>$X$4*S4</f>
        <v>0.25</v>
      </c>
      <c r="Z4" s="137">
        <f t="shared" ref="Z4:AC4" si="8">$X$4*T4</f>
        <v>0.25</v>
      </c>
      <c r="AA4" s="137">
        <f t="shared" si="8"/>
        <v>0.25</v>
      </c>
      <c r="AB4" s="137">
        <f t="shared" si="8"/>
        <v>0.25</v>
      </c>
      <c r="AC4" s="137">
        <f t="shared" si="8"/>
        <v>0.25</v>
      </c>
      <c r="AD4" s="162">
        <f>Y4*$AB$11</f>
        <v>0.5</v>
      </c>
      <c r="AE4" s="162">
        <f t="shared" ref="AE4:AH4" si="9">Z4*$AB$11</f>
        <v>0.5</v>
      </c>
      <c r="AF4" s="162">
        <f t="shared" si="9"/>
        <v>0.5</v>
      </c>
      <c r="AG4" s="162">
        <f t="shared" si="9"/>
        <v>0.5</v>
      </c>
      <c r="AH4" s="162">
        <f t="shared" si="9"/>
        <v>0.5</v>
      </c>
      <c r="AI4" s="101"/>
      <c r="AJ4" s="263"/>
      <c r="AK4" s="263"/>
      <c r="AL4" s="263"/>
      <c r="AM4" s="263"/>
      <c r="AN4" s="263"/>
      <c r="AO4" s="263"/>
      <c r="AP4" s="263"/>
      <c r="AQ4" s="263"/>
      <c r="AR4" s="263"/>
      <c r="AS4" s="263"/>
      <c r="AT4" s="263"/>
      <c r="AU4" s="263"/>
      <c r="AV4" s="263"/>
    </row>
    <row r="5" spans="1:48" x14ac:dyDescent="0.25">
      <c r="A5" s="17"/>
      <c r="B5" s="17" t="s">
        <v>274</v>
      </c>
      <c r="C5" s="17"/>
      <c r="D5" s="17"/>
      <c r="E5" s="17" t="s">
        <v>261</v>
      </c>
      <c r="F5" s="17"/>
      <c r="G5" s="17"/>
      <c r="H5" s="120">
        <v>1</v>
      </c>
      <c r="I5" s="120">
        <v>1</v>
      </c>
      <c r="J5" s="120">
        <v>1</v>
      </c>
      <c r="K5" s="120">
        <v>1</v>
      </c>
      <c r="L5" s="120">
        <v>1</v>
      </c>
      <c r="M5" s="14" t="s">
        <v>137</v>
      </c>
      <c r="N5" s="123">
        <f>SUM(H6:H7)</f>
        <v>0</v>
      </c>
      <c r="O5" s="123">
        <f>SUM(I6:I7)</f>
        <v>0</v>
      </c>
      <c r="P5" s="123">
        <f>SUM(J6:J7)</f>
        <v>0</v>
      </c>
      <c r="Q5" s="123">
        <f>SUM(K6:K7)</f>
        <v>0</v>
      </c>
      <c r="R5" s="123">
        <f>SUM(L6:L7)</f>
        <v>0</v>
      </c>
      <c r="S5" s="34">
        <f>$P$11*N5+$Q$11</f>
        <v>-0.25</v>
      </c>
      <c r="T5" s="34">
        <f>$P$11*O5+$Q$11</f>
        <v>-0.25</v>
      </c>
      <c r="U5" s="34">
        <f t="shared" ref="U5:W5" si="10">$P$11*P5+$Q$11</f>
        <v>-0.25</v>
      </c>
      <c r="V5" s="34">
        <f>$P$11*Q5+$Q$11</f>
        <v>-0.25</v>
      </c>
      <c r="W5" s="34">
        <f t="shared" si="10"/>
        <v>-0.25</v>
      </c>
      <c r="X5" s="129">
        <f>'1 Scenarier og vægte'!C32</f>
        <v>0</v>
      </c>
      <c r="Y5" s="137">
        <f>$X$5*S5</f>
        <v>0</v>
      </c>
      <c r="Z5" s="137">
        <f t="shared" ref="Z5:AC5" si="11">$X$5*T5</f>
        <v>0</v>
      </c>
      <c r="AA5" s="137">
        <f t="shared" si="11"/>
        <v>0</v>
      </c>
      <c r="AB5" s="137">
        <f t="shared" si="11"/>
        <v>0</v>
      </c>
      <c r="AC5" s="137">
        <f t="shared" si="11"/>
        <v>0</v>
      </c>
      <c r="AD5" s="162">
        <f t="shared" ref="AD5:AD8" si="12">Y5*$AB$11</f>
        <v>0</v>
      </c>
      <c r="AE5" s="162">
        <f t="shared" ref="AE5:AE8" si="13">Z5*$AB$11</f>
        <v>0</v>
      </c>
      <c r="AF5" s="162">
        <f t="shared" ref="AF5:AF8" si="14">AA5*$AB$11</f>
        <v>0</v>
      </c>
      <c r="AG5" s="162">
        <f t="shared" ref="AG5:AG8" si="15">AB5*$AB$11</f>
        <v>0</v>
      </c>
      <c r="AH5" s="162">
        <f t="shared" ref="AH5:AH8" si="16">AC5*$AB$11</f>
        <v>0</v>
      </c>
      <c r="AI5" s="101"/>
      <c r="AJ5" s="263"/>
      <c r="AK5" s="263"/>
      <c r="AL5" s="263"/>
      <c r="AM5" s="263"/>
      <c r="AN5" s="263"/>
      <c r="AO5" s="263"/>
      <c r="AP5" s="263"/>
      <c r="AQ5" s="263"/>
      <c r="AR5" s="263"/>
      <c r="AS5" s="263"/>
      <c r="AT5" s="263"/>
      <c r="AU5" s="263"/>
      <c r="AV5" s="263"/>
    </row>
    <row r="6" spans="1:48" x14ac:dyDescent="0.25">
      <c r="A6" s="16" t="s">
        <v>263</v>
      </c>
      <c r="B6" s="16" t="s">
        <v>44</v>
      </c>
      <c r="C6" s="16"/>
      <c r="D6" s="16"/>
      <c r="E6" s="16" t="s">
        <v>261</v>
      </c>
      <c r="F6" s="16"/>
      <c r="G6" s="16"/>
      <c r="H6" s="200" t="s">
        <v>221</v>
      </c>
      <c r="I6" s="200"/>
      <c r="J6" s="200"/>
      <c r="K6" s="200"/>
      <c r="L6" s="120"/>
      <c r="M6" s="14" t="s">
        <v>138</v>
      </c>
      <c r="N6" s="161">
        <f>SUM(H8:H10)</f>
        <v>1</v>
      </c>
      <c r="O6" s="161">
        <f>SUM(I8:I10)</f>
        <v>1</v>
      </c>
      <c r="P6" s="161">
        <f>SUM(J8:J10)</f>
        <v>1</v>
      </c>
      <c r="Q6" s="161">
        <f>SUM(K8:K10)</f>
        <v>1</v>
      </c>
      <c r="R6" s="102">
        <f>SUM(L8:L10)</f>
        <v>1</v>
      </c>
      <c r="S6" s="34">
        <f>$P$12*N6</f>
        <v>1</v>
      </c>
      <c r="T6" s="34">
        <f>$P$12*O6</f>
        <v>1</v>
      </c>
      <c r="U6" s="34">
        <f t="shared" ref="U6:W6" si="17">$P$12*P6</f>
        <v>1</v>
      </c>
      <c r="V6" s="34">
        <f>$P$12*Q6</f>
        <v>1</v>
      </c>
      <c r="W6" s="34">
        <f t="shared" si="17"/>
        <v>1</v>
      </c>
      <c r="X6" s="129">
        <f>'1 Scenarier og vægte'!C33</f>
        <v>0.25</v>
      </c>
      <c r="Y6" s="137">
        <f>$X$6*S6</f>
        <v>0.25</v>
      </c>
      <c r="Z6" s="137">
        <f t="shared" ref="Z6:AC6" si="18">$X$6*T6</f>
        <v>0.25</v>
      </c>
      <c r="AA6" s="137">
        <f t="shared" si="18"/>
        <v>0.25</v>
      </c>
      <c r="AB6" s="137">
        <f t="shared" si="18"/>
        <v>0.25</v>
      </c>
      <c r="AC6" s="137">
        <f t="shared" si="18"/>
        <v>0.25</v>
      </c>
      <c r="AD6" s="162">
        <f t="shared" si="12"/>
        <v>0.5</v>
      </c>
      <c r="AE6" s="162">
        <f t="shared" si="13"/>
        <v>0.5</v>
      </c>
      <c r="AF6" s="162">
        <f t="shared" si="14"/>
        <v>0.5</v>
      </c>
      <c r="AG6" s="162">
        <f t="shared" si="15"/>
        <v>0.5</v>
      </c>
      <c r="AH6" s="162">
        <f t="shared" si="16"/>
        <v>0.5</v>
      </c>
      <c r="AI6" s="101"/>
      <c r="AJ6" s="263"/>
      <c r="AK6" s="263"/>
      <c r="AL6" s="263"/>
      <c r="AM6" s="263"/>
      <c r="AN6" s="263"/>
      <c r="AO6" s="263"/>
      <c r="AP6" s="263"/>
      <c r="AQ6" s="263"/>
      <c r="AR6" s="263"/>
      <c r="AS6" s="263"/>
      <c r="AT6" s="263"/>
      <c r="AU6" s="263"/>
      <c r="AV6" s="263"/>
    </row>
    <row r="7" spans="1:48" x14ac:dyDescent="0.25">
      <c r="A7" s="16"/>
      <c r="B7" s="16" t="s">
        <v>45</v>
      </c>
      <c r="C7" s="16"/>
      <c r="D7" s="16"/>
      <c r="E7" s="16" t="s">
        <v>54</v>
      </c>
      <c r="F7" s="16"/>
      <c r="G7" s="16"/>
      <c r="H7" s="200" t="s">
        <v>221</v>
      </c>
      <c r="I7" s="200"/>
      <c r="J7" s="200"/>
      <c r="K7" s="200"/>
      <c r="L7" s="120"/>
      <c r="M7" s="14" t="s">
        <v>139</v>
      </c>
      <c r="N7" s="123">
        <f>SUM(H11:H13)</f>
        <v>1</v>
      </c>
      <c r="O7" s="123">
        <f>SUM(I11:I13)</f>
        <v>1</v>
      </c>
      <c r="P7" s="123">
        <f>SUM(J11:J13)</f>
        <v>1</v>
      </c>
      <c r="Q7" s="123">
        <f>SUM(K11:K13)</f>
        <v>1</v>
      </c>
      <c r="R7" s="123">
        <f>SUM(L11:L13)</f>
        <v>1</v>
      </c>
      <c r="S7" s="34">
        <f>N7*$P$13+$Q$13</f>
        <v>0</v>
      </c>
      <c r="T7" s="34">
        <f>O7*$P$13+$Q$13</f>
        <v>0</v>
      </c>
      <c r="U7" s="34">
        <f t="shared" ref="U7:W7" si="19">P7*$P$13+$Q$13</f>
        <v>0</v>
      </c>
      <c r="V7" s="34">
        <f>Q7*$P$13+$Q$13</f>
        <v>0</v>
      </c>
      <c r="W7" s="34">
        <f t="shared" si="19"/>
        <v>0</v>
      </c>
      <c r="X7" s="129">
        <f>'1 Scenarier og vægte'!C34</f>
        <v>0.25</v>
      </c>
      <c r="Y7" s="137">
        <f>$X$7*S7</f>
        <v>0</v>
      </c>
      <c r="Z7" s="137">
        <f t="shared" ref="Z7:AC7" si="20">$X$7*T7</f>
        <v>0</v>
      </c>
      <c r="AA7" s="137">
        <f t="shared" si="20"/>
        <v>0</v>
      </c>
      <c r="AB7" s="137">
        <f t="shared" si="20"/>
        <v>0</v>
      </c>
      <c r="AC7" s="137">
        <f t="shared" si="20"/>
        <v>0</v>
      </c>
      <c r="AD7" s="162">
        <f t="shared" si="12"/>
        <v>0</v>
      </c>
      <c r="AE7" s="162">
        <f t="shared" si="13"/>
        <v>0</v>
      </c>
      <c r="AF7" s="162">
        <f t="shared" si="14"/>
        <v>0</v>
      </c>
      <c r="AG7" s="162">
        <f t="shared" si="15"/>
        <v>0</v>
      </c>
      <c r="AH7" s="162">
        <f t="shared" si="16"/>
        <v>0</v>
      </c>
      <c r="AJ7" s="263"/>
      <c r="AK7" s="263"/>
      <c r="AL7" s="263"/>
      <c r="AM7" s="263"/>
      <c r="AN7" s="263"/>
      <c r="AO7" s="263"/>
      <c r="AP7" s="263"/>
      <c r="AQ7" s="263"/>
      <c r="AR7" s="263"/>
      <c r="AS7" s="263"/>
      <c r="AT7" s="263"/>
      <c r="AU7" s="263"/>
      <c r="AV7" s="263"/>
    </row>
    <row r="8" spans="1:48" x14ac:dyDescent="0.25">
      <c r="A8" s="15" t="s">
        <v>46</v>
      </c>
      <c r="B8" s="15" t="s">
        <v>220</v>
      </c>
      <c r="C8" s="15"/>
      <c r="D8" s="15" t="s">
        <v>26</v>
      </c>
      <c r="E8" s="15" t="s">
        <v>29</v>
      </c>
      <c r="F8" s="70"/>
      <c r="G8" s="70"/>
      <c r="H8" s="199">
        <f>'5 MILJØ'!AB26</f>
        <v>1</v>
      </c>
      <c r="I8" s="199">
        <f>'5 MILJØ'!AC26</f>
        <v>1</v>
      </c>
      <c r="J8" s="199">
        <f>'5 MILJØ'!AD26</f>
        <v>1</v>
      </c>
      <c r="K8" s="199">
        <f>'5 MILJØ'!AE26</f>
        <v>1</v>
      </c>
      <c r="L8" s="199">
        <f>'5 MILJØ'!AF26</f>
        <v>1</v>
      </c>
      <c r="M8" s="108" t="s">
        <v>51</v>
      </c>
      <c r="N8" s="102">
        <f>H15</f>
        <v>1</v>
      </c>
      <c r="O8" s="102">
        <f>I15</f>
        <v>1</v>
      </c>
      <c r="P8" s="102">
        <f>J15</f>
        <v>1</v>
      </c>
      <c r="Q8" s="102">
        <f>K15</f>
        <v>1</v>
      </c>
      <c r="R8" s="102">
        <f>L15</f>
        <v>1</v>
      </c>
      <c r="S8" s="34">
        <f>N8*$P$14+Q14</f>
        <v>0</v>
      </c>
      <c r="T8" s="34">
        <f>O8*$P$14+Q14</f>
        <v>0</v>
      </c>
      <c r="U8" s="34">
        <f>P8*$P$14+Q14</f>
        <v>0</v>
      </c>
      <c r="V8" s="34">
        <f>Q8*$P$14+Q14</f>
        <v>0</v>
      </c>
      <c r="W8" s="34">
        <f>R8*$P$14+Q14</f>
        <v>0</v>
      </c>
      <c r="X8" s="129">
        <f>'1 Scenarier og vægte'!C35</f>
        <v>0.25</v>
      </c>
      <c r="Y8" s="137">
        <f>$X$8*S8</f>
        <v>0</v>
      </c>
      <c r="Z8" s="137">
        <f t="shared" ref="Z8:AC8" si="21">$X$8*T8</f>
        <v>0</v>
      </c>
      <c r="AA8" s="137">
        <f t="shared" si="21"/>
        <v>0</v>
      </c>
      <c r="AB8" s="137">
        <f t="shared" si="21"/>
        <v>0</v>
      </c>
      <c r="AC8" s="137">
        <f t="shared" si="21"/>
        <v>0</v>
      </c>
      <c r="AD8" s="162">
        <f t="shared" si="12"/>
        <v>0</v>
      </c>
      <c r="AE8" s="162">
        <f t="shared" si="13"/>
        <v>0</v>
      </c>
      <c r="AF8" s="162">
        <f t="shared" si="14"/>
        <v>0</v>
      </c>
      <c r="AG8" s="162">
        <f t="shared" si="15"/>
        <v>0</v>
      </c>
      <c r="AH8" s="162">
        <f t="shared" si="16"/>
        <v>0</v>
      </c>
      <c r="AI8" s="101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</row>
    <row r="9" spans="1:48" x14ac:dyDescent="0.25">
      <c r="A9" s="15"/>
      <c r="B9" s="15"/>
      <c r="C9" s="15"/>
      <c r="D9" s="15"/>
      <c r="E9" s="15"/>
      <c r="F9" s="70"/>
      <c r="G9" s="70"/>
      <c r="H9" s="199"/>
      <c r="I9" s="199"/>
      <c r="J9" s="199"/>
      <c r="K9" s="199"/>
      <c r="L9" s="165"/>
      <c r="M9" s="300" t="s">
        <v>271</v>
      </c>
      <c r="N9" s="300" t="s">
        <v>161</v>
      </c>
      <c r="O9" s="300" t="s">
        <v>162</v>
      </c>
      <c r="P9" s="300" t="s">
        <v>190</v>
      </c>
      <c r="Q9" s="300" t="s">
        <v>269</v>
      </c>
      <c r="R9" s="300"/>
      <c r="S9" s="300" t="s">
        <v>270</v>
      </c>
      <c r="T9" s="125"/>
      <c r="Y9" s="34">
        <f>SUM(Y4:Y8)</f>
        <v>0.5</v>
      </c>
      <c r="Z9" s="34">
        <f t="shared" ref="Z9:AC9" si="22">SUM(Z4:Z8)</f>
        <v>0.5</v>
      </c>
      <c r="AA9" s="34">
        <f t="shared" si="22"/>
        <v>0.5</v>
      </c>
      <c r="AB9" s="34">
        <f t="shared" si="22"/>
        <v>0.5</v>
      </c>
      <c r="AC9" s="34">
        <f t="shared" si="22"/>
        <v>0.5</v>
      </c>
      <c r="AD9" s="34">
        <f>SUM(AD4:AD8)</f>
        <v>1</v>
      </c>
      <c r="AE9" s="34">
        <f t="shared" ref="AE9:AH9" si="23">SUM(AE4:AE8)</f>
        <v>1</v>
      </c>
      <c r="AF9" s="34">
        <f t="shared" si="23"/>
        <v>1</v>
      </c>
      <c r="AG9" s="34">
        <f t="shared" si="23"/>
        <v>1</v>
      </c>
      <c r="AH9" s="34">
        <f t="shared" si="23"/>
        <v>1</v>
      </c>
      <c r="AI9" s="101"/>
      <c r="AJ9" s="263"/>
      <c r="AK9" s="263"/>
      <c r="AL9" s="263"/>
      <c r="AM9" s="263"/>
      <c r="AN9" s="263"/>
      <c r="AO9" s="263"/>
      <c r="AP9" s="263"/>
      <c r="AQ9" s="263"/>
      <c r="AR9" s="263"/>
      <c r="AS9" s="263"/>
      <c r="AT9" s="263"/>
      <c r="AU9" s="263"/>
      <c r="AV9" s="263"/>
    </row>
    <row r="10" spans="1:48" x14ac:dyDescent="0.25">
      <c r="A10" s="15"/>
      <c r="B10" s="15"/>
      <c r="C10" s="15"/>
      <c r="D10" s="15"/>
      <c r="E10" s="15"/>
      <c r="F10" s="70"/>
      <c r="G10" s="70"/>
      <c r="H10" s="199"/>
      <c r="I10" s="199"/>
      <c r="J10" s="199"/>
      <c r="K10" s="199"/>
      <c r="L10" s="11"/>
      <c r="M10" s="302" t="s">
        <v>40</v>
      </c>
      <c r="N10" s="300">
        <f>MAX(N4:Q4)</f>
        <v>1</v>
      </c>
      <c r="O10" s="300">
        <v>0</v>
      </c>
      <c r="P10" s="314">
        <f>(1-0)/(N10-O10)</f>
        <v>1</v>
      </c>
      <c r="Q10" s="305"/>
      <c r="R10" s="305"/>
      <c r="S10" s="305"/>
      <c r="Y10" s="300" t="s">
        <v>160</v>
      </c>
      <c r="Z10" s="300" t="s">
        <v>161</v>
      </c>
      <c r="AA10" s="300" t="s">
        <v>162</v>
      </c>
      <c r="AB10" s="300" t="s">
        <v>190</v>
      </c>
      <c r="AC10" s="305"/>
      <c r="AD10" s="300" t="s">
        <v>272</v>
      </c>
      <c r="AI10" s="101"/>
      <c r="AJ10" s="263"/>
      <c r="AK10" s="263"/>
      <c r="AL10" s="263"/>
      <c r="AM10" s="263"/>
      <c r="AN10" s="263"/>
      <c r="AO10" s="263"/>
      <c r="AP10" s="263"/>
      <c r="AQ10" s="263"/>
      <c r="AR10" s="263"/>
      <c r="AS10" s="263"/>
      <c r="AT10" s="263"/>
      <c r="AU10" s="263"/>
      <c r="AV10" s="263"/>
    </row>
    <row r="11" spans="1:48" x14ac:dyDescent="0.25">
      <c r="A11" s="18" t="s">
        <v>47</v>
      </c>
      <c r="B11" s="18" t="s">
        <v>48</v>
      </c>
      <c r="C11" s="18"/>
      <c r="D11" s="18"/>
      <c r="E11" s="18" t="s">
        <v>54</v>
      </c>
      <c r="F11" s="68"/>
      <c r="G11" s="68"/>
      <c r="H11" s="120">
        <v>1</v>
      </c>
      <c r="I11" s="120">
        <v>1</v>
      </c>
      <c r="J11" s="120">
        <v>1</v>
      </c>
      <c r="K11" s="120">
        <v>1</v>
      </c>
      <c r="L11" s="120">
        <v>1</v>
      </c>
      <c r="M11" s="302" t="s">
        <v>137</v>
      </c>
      <c r="N11" s="300">
        <v>10</v>
      </c>
      <c r="O11" s="300">
        <v>2</v>
      </c>
      <c r="P11" s="300">
        <f>(0-1)/(O11-N11)</f>
        <v>0.125</v>
      </c>
      <c r="Q11" s="309">
        <f>1-P11*N11</f>
        <v>-0.25</v>
      </c>
      <c r="R11" s="305"/>
      <c r="S11" s="305"/>
      <c r="Y11" s="302"/>
      <c r="Z11" s="301">
        <f>MAX(Y9:AC9)</f>
        <v>0.5</v>
      </c>
      <c r="AA11" s="300">
        <v>0</v>
      </c>
      <c r="AB11" s="300">
        <f>(1-0)/(Z11-AA11)</f>
        <v>2</v>
      </c>
      <c r="AC11" s="315"/>
      <c r="AD11" s="315"/>
      <c r="AE11" s="159"/>
      <c r="AF11" s="159"/>
      <c r="AG11" s="159"/>
      <c r="AH11" s="159"/>
      <c r="AI11" s="101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</row>
    <row r="12" spans="1:48" x14ac:dyDescent="0.25">
      <c r="A12" s="18"/>
      <c r="B12" s="18" t="s">
        <v>49</v>
      </c>
      <c r="C12" s="18"/>
      <c r="D12" s="18"/>
      <c r="E12" s="18" t="s">
        <v>54</v>
      </c>
      <c r="F12" s="68"/>
      <c r="G12" s="68"/>
      <c r="H12" s="11" t="s">
        <v>273</v>
      </c>
      <c r="I12" s="11"/>
      <c r="J12" s="11"/>
      <c r="K12" s="11"/>
      <c r="L12" s="11"/>
      <c r="M12" s="302" t="s">
        <v>138</v>
      </c>
      <c r="N12" s="314">
        <f>MAX(N6:Q6)</f>
        <v>1</v>
      </c>
      <c r="O12" s="300">
        <v>0</v>
      </c>
      <c r="P12" s="314">
        <f t="shared" ref="P12:P13" si="24">(1-0)/(N12-O12)</f>
        <v>1</v>
      </c>
      <c r="Q12" s="305"/>
      <c r="R12" s="305"/>
      <c r="S12" s="305"/>
      <c r="AJ12" s="263"/>
      <c r="AK12" s="263"/>
      <c r="AL12" s="263"/>
      <c r="AM12" s="263"/>
      <c r="AN12" s="263"/>
      <c r="AO12" s="263"/>
      <c r="AP12" s="263"/>
      <c r="AQ12" s="263"/>
      <c r="AR12" s="263"/>
      <c r="AS12" s="263"/>
      <c r="AT12" s="263"/>
      <c r="AU12" s="263"/>
      <c r="AV12" s="263"/>
    </row>
    <row r="13" spans="1:48" x14ac:dyDescent="0.25">
      <c r="A13" s="18"/>
      <c r="B13" s="18" t="s">
        <v>50</v>
      </c>
      <c r="C13" s="18"/>
      <c r="D13" s="18"/>
      <c r="E13" s="18" t="s">
        <v>54</v>
      </c>
      <c r="F13" s="68"/>
      <c r="G13" s="68"/>
      <c r="H13" s="11" t="s">
        <v>273</v>
      </c>
      <c r="I13" s="11"/>
      <c r="J13" s="11"/>
      <c r="K13" s="11"/>
      <c r="L13" s="11"/>
      <c r="M13" s="302" t="s">
        <v>139</v>
      </c>
      <c r="N13" s="300">
        <v>5</v>
      </c>
      <c r="O13" s="300">
        <v>1</v>
      </c>
      <c r="P13" s="300">
        <f t="shared" si="24"/>
        <v>0.25</v>
      </c>
      <c r="Q13" s="309">
        <f>1-P13*N13</f>
        <v>-0.25</v>
      </c>
      <c r="R13" s="305"/>
      <c r="S13" s="305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</row>
    <row r="14" spans="1:48" ht="15.75" x14ac:dyDescent="0.25">
      <c r="A14" s="14" t="s">
        <v>51</v>
      </c>
      <c r="B14" s="14" t="s">
        <v>52</v>
      </c>
      <c r="C14" s="14"/>
      <c r="D14" s="14"/>
      <c r="E14" s="14" t="s">
        <v>54</v>
      </c>
      <c r="F14" s="14"/>
      <c r="G14" s="14"/>
      <c r="H14" s="11" t="s">
        <v>221</v>
      </c>
      <c r="I14" s="11"/>
      <c r="J14" s="11"/>
      <c r="K14" s="11"/>
      <c r="L14" s="11"/>
      <c r="M14" s="300" t="s">
        <v>51</v>
      </c>
      <c r="N14" s="300">
        <v>5</v>
      </c>
      <c r="O14" s="300">
        <v>1</v>
      </c>
      <c r="P14" s="300">
        <f>(1-0)/(N14-O14)</f>
        <v>0.25</v>
      </c>
      <c r="Q14" s="309">
        <f>1-P14*N14</f>
        <v>-0.25</v>
      </c>
      <c r="R14" s="305"/>
      <c r="S14" s="305"/>
      <c r="Y14" s="202"/>
      <c r="AJ14" s="154"/>
    </row>
    <row r="15" spans="1:48" x14ac:dyDescent="0.25">
      <c r="A15" s="14"/>
      <c r="B15" s="14" t="s">
        <v>53</v>
      </c>
      <c r="C15" s="14"/>
      <c r="D15" s="14"/>
      <c r="E15" s="14" t="s">
        <v>54</v>
      </c>
      <c r="F15" s="14"/>
      <c r="G15" s="14"/>
      <c r="H15" s="11">
        <v>1</v>
      </c>
      <c r="I15" s="11">
        <v>1</v>
      </c>
      <c r="J15" s="11">
        <v>1</v>
      </c>
      <c r="K15" s="11">
        <v>1</v>
      </c>
      <c r="L15" s="11">
        <v>1</v>
      </c>
      <c r="U15" s="33"/>
      <c r="V15" s="33"/>
      <c r="Y15" s="1"/>
      <c r="AJ15" s="154"/>
    </row>
    <row r="16" spans="1:48" ht="21" x14ac:dyDescent="0.35">
      <c r="N16" s="402"/>
      <c r="U16" s="31"/>
      <c r="V16" s="33"/>
      <c r="AJ16" s="154"/>
    </row>
    <row r="17" spans="1:36" x14ac:dyDescent="0.25">
      <c r="A17" s="127"/>
      <c r="H17" s="299"/>
      <c r="I17" s="299"/>
      <c r="J17" s="299"/>
      <c r="K17" s="299"/>
      <c r="N17" s="386" t="s">
        <v>316</v>
      </c>
      <c r="O17" s="387"/>
      <c r="P17" s="387"/>
      <c r="Q17" s="387"/>
      <c r="R17" s="387"/>
      <c r="S17" s="387"/>
      <c r="T17" s="387"/>
      <c r="U17" s="387"/>
      <c r="V17" s="387"/>
      <c r="W17" s="388"/>
      <c r="Y17" s="213"/>
      <c r="AJ17" s="154"/>
    </row>
    <row r="18" spans="1:36" ht="15" customHeight="1" x14ac:dyDescent="0.25">
      <c r="I18" s="154"/>
      <c r="J18" s="154"/>
      <c r="K18" s="154"/>
      <c r="N18" s="389"/>
      <c r="O18" s="390"/>
      <c r="P18" s="390"/>
      <c r="Q18" s="390"/>
      <c r="R18" s="390"/>
      <c r="S18" s="390"/>
      <c r="T18" s="390"/>
      <c r="U18" s="390"/>
      <c r="V18" s="390"/>
      <c r="W18" s="391"/>
      <c r="Y18" s="1"/>
    </row>
    <row r="19" spans="1:36" x14ac:dyDescent="0.25">
      <c r="A19" s="89" t="s">
        <v>126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389"/>
      <c r="O19" s="390"/>
      <c r="P19" s="390"/>
      <c r="Q19" s="390"/>
      <c r="R19" s="390"/>
      <c r="S19" s="390"/>
      <c r="T19" s="390"/>
      <c r="U19" s="390"/>
      <c r="V19" s="390"/>
      <c r="W19" s="391"/>
      <c r="Y19" s="1"/>
    </row>
    <row r="20" spans="1:36" s="1" customFormat="1" ht="12.75" customHeight="1" x14ac:dyDescent="0.2">
      <c r="A20" s="92" t="s">
        <v>136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389"/>
      <c r="O20" s="390"/>
      <c r="P20" s="390"/>
      <c r="Q20" s="390"/>
      <c r="R20" s="390"/>
      <c r="S20" s="390"/>
      <c r="T20" s="390"/>
      <c r="U20" s="390"/>
      <c r="V20" s="390"/>
      <c r="W20" s="391"/>
      <c r="AD20" s="7"/>
    </row>
    <row r="21" spans="1:36" s="1" customFormat="1" ht="12.75" customHeight="1" x14ac:dyDescent="0.2">
      <c r="A21" s="92" t="s">
        <v>43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389"/>
      <c r="O21" s="390"/>
      <c r="P21" s="390"/>
      <c r="Q21" s="390"/>
      <c r="R21" s="390"/>
      <c r="S21" s="390"/>
      <c r="T21" s="390"/>
      <c r="U21" s="390"/>
      <c r="V21" s="390"/>
      <c r="W21" s="391"/>
    </row>
    <row r="22" spans="1:36" s="1" customFormat="1" ht="12.75" customHeight="1" x14ac:dyDescent="0.2">
      <c r="A22" s="14" t="s">
        <v>127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389"/>
      <c r="O22" s="390"/>
      <c r="P22" s="390"/>
      <c r="Q22" s="390"/>
      <c r="R22" s="390"/>
      <c r="S22" s="390"/>
      <c r="T22" s="390"/>
      <c r="U22" s="390"/>
      <c r="V22" s="390"/>
      <c r="W22" s="391"/>
    </row>
    <row r="23" spans="1:36" s="1" customFormat="1" ht="12.75" x14ac:dyDescent="0.2">
      <c r="A23" s="14" t="s">
        <v>128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368"/>
      <c r="O23" s="369"/>
      <c r="P23" s="369"/>
      <c r="Q23" s="369"/>
      <c r="R23" s="369"/>
      <c r="S23" s="369"/>
      <c r="T23" s="369"/>
      <c r="U23" s="369"/>
      <c r="V23" s="369"/>
      <c r="W23" s="370"/>
    </row>
    <row r="24" spans="1:36" s="1" customFormat="1" ht="12.75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386" t="s">
        <v>315</v>
      </c>
      <c r="O24" s="410"/>
      <c r="P24" s="410"/>
      <c r="Q24" s="410"/>
      <c r="R24" s="410"/>
      <c r="S24" s="410"/>
      <c r="T24" s="410"/>
      <c r="U24" s="410"/>
      <c r="V24" s="410"/>
      <c r="W24" s="411"/>
    </row>
    <row r="25" spans="1:36" s="1" customFormat="1" ht="12.75" customHeight="1" x14ac:dyDescent="0.2">
      <c r="A25" s="93" t="s">
        <v>134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409"/>
      <c r="O25" s="382"/>
      <c r="P25" s="382"/>
      <c r="Q25" s="382"/>
      <c r="R25" s="382"/>
      <c r="S25" s="382"/>
      <c r="T25" s="382"/>
      <c r="U25" s="382"/>
      <c r="V25" s="382"/>
      <c r="W25" s="412"/>
    </row>
    <row r="26" spans="1:36" s="1" customFormat="1" ht="12.75" customHeight="1" x14ac:dyDescent="0.2">
      <c r="A26" s="92" t="s">
        <v>129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409"/>
      <c r="O26" s="382"/>
      <c r="P26" s="382"/>
      <c r="Q26" s="382"/>
      <c r="R26" s="382"/>
      <c r="S26" s="382"/>
      <c r="T26" s="382"/>
      <c r="U26" s="382"/>
      <c r="V26" s="382"/>
      <c r="W26" s="412"/>
    </row>
    <row r="27" spans="1:36" s="1" customFormat="1" ht="12.75" customHeight="1" x14ac:dyDescent="0.2">
      <c r="A27" s="14" t="s">
        <v>311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409"/>
      <c r="O27" s="382"/>
      <c r="P27" s="382"/>
      <c r="Q27" s="382"/>
      <c r="R27" s="382"/>
      <c r="S27" s="382"/>
      <c r="T27" s="382"/>
      <c r="U27" s="382"/>
      <c r="V27" s="382"/>
      <c r="W27" s="412"/>
    </row>
    <row r="28" spans="1:36" s="213" customFormat="1" ht="12.75" customHeight="1" x14ac:dyDescent="0.2">
      <c r="A28" s="14" t="s">
        <v>312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409"/>
      <c r="O28" s="382"/>
      <c r="P28" s="382"/>
      <c r="Q28" s="382"/>
      <c r="R28" s="382"/>
      <c r="S28" s="382"/>
      <c r="T28" s="382"/>
      <c r="U28" s="382"/>
      <c r="V28" s="382"/>
      <c r="W28" s="412"/>
    </row>
    <row r="29" spans="1:36" s="1" customFormat="1" ht="12.75" customHeight="1" x14ac:dyDescent="0.2">
      <c r="A29" s="92" t="s">
        <v>130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409"/>
      <c r="O29" s="382"/>
      <c r="P29" s="382"/>
      <c r="Q29" s="382"/>
      <c r="R29" s="382"/>
      <c r="S29" s="382"/>
      <c r="T29" s="382"/>
      <c r="U29" s="382"/>
      <c r="V29" s="382"/>
      <c r="W29" s="412"/>
    </row>
    <row r="30" spans="1:36" s="1" customFormat="1" ht="12.75" customHeight="1" x14ac:dyDescent="0.2">
      <c r="A30" s="14" t="s">
        <v>313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413"/>
      <c r="O30" s="414"/>
      <c r="P30" s="414"/>
      <c r="Q30" s="414"/>
      <c r="R30" s="414"/>
      <c r="S30" s="414"/>
      <c r="T30" s="414"/>
      <c r="U30" s="414"/>
      <c r="V30" s="414"/>
      <c r="W30" s="415"/>
    </row>
    <row r="31" spans="1:36" s="1" customFormat="1" ht="12.75" customHeight="1" x14ac:dyDescent="0.2">
      <c r="A31" s="14" t="s">
        <v>314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36" s="1" customFormat="1" ht="12.75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31" s="1" customFormat="1" ht="12.75" x14ac:dyDescent="0.2">
      <c r="A33" s="93" t="s">
        <v>135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Q33" s="166"/>
      <c r="R33" s="166"/>
      <c r="S33" s="166"/>
      <c r="T33" s="166"/>
      <c r="U33" s="166"/>
      <c r="V33" s="166"/>
      <c r="W33" s="166"/>
    </row>
    <row r="34" spans="1:31" s="1" customFormat="1" ht="12.75" customHeight="1" x14ac:dyDescent="0.25">
      <c r="A34" s="14" t="s">
        <v>131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Q34" s="203"/>
      <c r="R34" s="35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</row>
    <row r="35" spans="1:31" s="1" customFormat="1" ht="12.75" customHeight="1" x14ac:dyDescent="0.25">
      <c r="A35" s="14" t="s">
        <v>132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/>
      <c r="O35" s="101"/>
      <c r="P35" s="101"/>
      <c r="Q35" s="204"/>
      <c r="R35" s="35"/>
      <c r="S35" s="35"/>
      <c r="T35" s="35"/>
      <c r="U35" s="35"/>
      <c r="V35" s="35"/>
      <c r="W35" s="35"/>
      <c r="X35" s="166"/>
      <c r="Y35" s="166"/>
      <c r="Z35" s="166"/>
      <c r="AA35" s="166"/>
      <c r="AB35" s="166"/>
      <c r="AC35" s="166"/>
      <c r="AD35" s="166"/>
      <c r="AE35" s="166"/>
    </row>
    <row r="36" spans="1:31" x14ac:dyDescent="0.25">
      <c r="A36" s="14"/>
      <c r="B36" s="1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Q36" s="204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166"/>
      <c r="AE36" s="35"/>
    </row>
    <row r="37" spans="1:31" x14ac:dyDescent="0.25">
      <c r="A37" s="92" t="s">
        <v>133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Q37" s="203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166"/>
      <c r="AE37" s="35"/>
    </row>
    <row r="38" spans="1:31" x14ac:dyDescent="0.25">
      <c r="A38" s="14" t="s">
        <v>146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Q38" s="203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166"/>
      <c r="AE38" s="35"/>
    </row>
    <row r="39" spans="1:31" x14ac:dyDescent="0.25">
      <c r="A39" s="95" t="s">
        <v>98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Q39" s="204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166"/>
      <c r="AE39" s="35"/>
    </row>
    <row r="40" spans="1:31" x14ac:dyDescent="0.25">
      <c r="A40" s="95" t="s">
        <v>99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Q40" s="205"/>
      <c r="R40" s="31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166"/>
      <c r="AE40" s="35"/>
    </row>
    <row r="41" spans="1:31" x14ac:dyDescent="0.25">
      <c r="A41" s="95" t="s">
        <v>100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X41" s="35"/>
      <c r="Y41" s="35"/>
      <c r="Z41" s="35"/>
      <c r="AA41" s="35"/>
      <c r="AB41" s="35"/>
      <c r="AC41" s="35"/>
      <c r="AD41" s="166"/>
      <c r="AE41" s="35"/>
    </row>
    <row r="42" spans="1:31" x14ac:dyDescent="0.25">
      <c r="A42" s="95" t="s">
        <v>101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20"/>
      <c r="O42" s="104"/>
      <c r="P42" s="104"/>
      <c r="Q42" s="20"/>
      <c r="R42" s="20"/>
      <c r="S42" s="104"/>
      <c r="T42" s="110"/>
      <c r="U42" s="110"/>
      <c r="V42" s="110"/>
      <c r="W42" s="110"/>
    </row>
    <row r="43" spans="1:31" s="20" customFormat="1" x14ac:dyDescent="0.25">
      <c r="A43" s="95" t="s">
        <v>102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/>
      <c r="O43" s="101"/>
      <c r="P43" s="101"/>
      <c r="Q43" s="101"/>
      <c r="R43" s="101"/>
      <c r="S43" s="101"/>
      <c r="T43" s="101"/>
      <c r="U43" s="101"/>
      <c r="V43" s="101"/>
      <c r="W43" s="101"/>
      <c r="X43" s="104"/>
      <c r="Y43" s="104"/>
      <c r="Z43" s="104"/>
      <c r="AA43" s="104"/>
      <c r="AB43" s="110"/>
      <c r="AC43" s="104"/>
    </row>
    <row r="44" spans="1:31" ht="48" customHeight="1" x14ac:dyDescent="0.25">
      <c r="A44" s="392" t="s">
        <v>124</v>
      </c>
      <c r="B44" s="393"/>
      <c r="C44" s="394" t="str">
        <f>A20</f>
        <v>GENER FOR BEBOERE/NABOER</v>
      </c>
      <c r="D44" s="395"/>
      <c r="E44" s="394" t="str">
        <f>A25</f>
        <v>PÅVIRKNING AF AREALANVENDELSE (RESTRIKTIONER)</v>
      </c>
      <c r="F44" s="396"/>
      <c r="G44" s="396"/>
      <c r="H44" s="395"/>
      <c r="I44" s="396" t="str">
        <f>A33</f>
        <v>ARBEJDSMILJØ FOR AFVÆRGEAKTIVITETER</v>
      </c>
      <c r="J44" s="395"/>
      <c r="K44" s="92"/>
      <c r="L44" s="92"/>
      <c r="M44" s="92"/>
      <c r="N44" s="91"/>
      <c r="AD44" s="1"/>
    </row>
    <row r="45" spans="1:31" s="91" customFormat="1" ht="12" customHeight="1" x14ac:dyDescent="0.25">
      <c r="A45" s="96"/>
      <c r="B45" s="96"/>
      <c r="C45" s="98"/>
      <c r="D45" s="99"/>
      <c r="E45" s="383" t="str">
        <f>A26</f>
        <v>A) Under afværge</v>
      </c>
      <c r="F45" s="384"/>
      <c r="G45" s="384" t="str">
        <f>A29</f>
        <v>B) Efter afværge</v>
      </c>
      <c r="H45" s="385"/>
      <c r="I45" s="97"/>
      <c r="J45" s="99"/>
      <c r="K45" s="92"/>
      <c r="L45" s="92"/>
      <c r="M45" s="92"/>
      <c r="N45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"/>
    </row>
    <row r="46" spans="1:31" ht="30.75" customHeight="1" x14ac:dyDescent="0.25">
      <c r="A46" s="83" t="s">
        <v>104</v>
      </c>
      <c r="B46" s="84"/>
      <c r="C46" s="85" t="s">
        <v>114</v>
      </c>
      <c r="D46" s="86" t="s">
        <v>123</v>
      </c>
      <c r="E46" s="100" t="s">
        <v>114</v>
      </c>
      <c r="F46" s="87" t="s">
        <v>123</v>
      </c>
      <c r="G46" s="87" t="s">
        <v>114</v>
      </c>
      <c r="H46" s="88" t="s">
        <v>123</v>
      </c>
      <c r="I46" s="87" t="s">
        <v>114</v>
      </c>
      <c r="J46" s="88" t="s">
        <v>123</v>
      </c>
      <c r="K46" s="94"/>
      <c r="L46" s="94"/>
      <c r="M46" s="94"/>
    </row>
    <row r="47" spans="1:31" x14ac:dyDescent="0.25">
      <c r="A47" s="52" t="s">
        <v>36</v>
      </c>
      <c r="B47" s="53"/>
      <c r="C47" s="80"/>
      <c r="D47" s="59"/>
      <c r="E47" s="79"/>
      <c r="F47" s="77"/>
      <c r="G47" s="79"/>
      <c r="H47" s="77"/>
      <c r="I47" s="79"/>
      <c r="J47" s="77"/>
      <c r="K47" s="94"/>
      <c r="L47" s="94"/>
      <c r="M47" s="94"/>
      <c r="AD47" s="7"/>
    </row>
    <row r="48" spans="1:31" x14ac:dyDescent="0.25">
      <c r="A48" s="54" t="s">
        <v>105</v>
      </c>
      <c r="B48" s="53"/>
      <c r="C48" s="81">
        <v>2.2000000000000002</v>
      </c>
      <c r="D48" s="61">
        <v>0.42</v>
      </c>
      <c r="E48" s="60">
        <v>2</v>
      </c>
      <c r="F48" s="61">
        <v>0.47</v>
      </c>
      <c r="G48" s="60">
        <v>1</v>
      </c>
      <c r="H48" s="61">
        <v>0</v>
      </c>
      <c r="I48" s="60">
        <v>2</v>
      </c>
      <c r="J48" s="61">
        <v>0</v>
      </c>
      <c r="K48" s="94"/>
      <c r="L48" s="94"/>
      <c r="M48" s="94"/>
      <c r="AD48" s="1"/>
    </row>
    <row r="49" spans="1:30" x14ac:dyDescent="0.25">
      <c r="A49" s="54" t="s">
        <v>116</v>
      </c>
      <c r="B49" s="53"/>
      <c r="C49" s="81">
        <v>3.4</v>
      </c>
      <c r="D49" s="61">
        <v>1.07</v>
      </c>
      <c r="E49" s="60">
        <v>3.2</v>
      </c>
      <c r="F49" s="61">
        <v>1.23</v>
      </c>
      <c r="G49" s="60">
        <v>1.8</v>
      </c>
      <c r="H49" s="61">
        <v>0.71</v>
      </c>
      <c r="I49" s="60">
        <v>2.7</v>
      </c>
      <c r="J49" s="61">
        <v>0.71</v>
      </c>
      <c r="K49" s="94"/>
      <c r="L49" s="94"/>
      <c r="M49" s="94"/>
      <c r="AD49" s="1"/>
    </row>
    <row r="50" spans="1:30" x14ac:dyDescent="0.25">
      <c r="A50" s="54" t="s">
        <v>34</v>
      </c>
      <c r="B50" s="53"/>
      <c r="C50" s="81">
        <v>4.3</v>
      </c>
      <c r="D50" s="61">
        <v>0.67</v>
      </c>
      <c r="E50" s="60">
        <v>4.5</v>
      </c>
      <c r="F50" s="61">
        <v>0.71</v>
      </c>
      <c r="G50" s="60">
        <v>2</v>
      </c>
      <c r="H50" s="61">
        <v>0.71</v>
      </c>
      <c r="I50" s="60">
        <v>4</v>
      </c>
      <c r="J50" s="61">
        <v>1.1200000000000001</v>
      </c>
      <c r="K50" s="94"/>
      <c r="L50" s="94"/>
      <c r="M50" s="94"/>
      <c r="AD50" s="1"/>
    </row>
    <row r="51" spans="1:30" x14ac:dyDescent="0.25">
      <c r="A51" s="54" t="s">
        <v>106</v>
      </c>
      <c r="B51" s="53"/>
      <c r="C51" s="81">
        <v>4.8</v>
      </c>
      <c r="D51" s="61">
        <v>0.42</v>
      </c>
      <c r="E51" s="60">
        <v>4.9000000000000004</v>
      </c>
      <c r="F51" s="61">
        <v>0.32</v>
      </c>
      <c r="G51" s="60">
        <v>2</v>
      </c>
      <c r="H51" s="61">
        <v>0.71</v>
      </c>
      <c r="I51" s="60">
        <v>3.8</v>
      </c>
      <c r="J51" s="61">
        <v>1.2</v>
      </c>
      <c r="K51" s="94"/>
      <c r="L51" s="94"/>
      <c r="M51" s="94"/>
      <c r="AD51" s="1"/>
    </row>
    <row r="52" spans="1:30" x14ac:dyDescent="0.25">
      <c r="A52" s="54" t="s">
        <v>107</v>
      </c>
      <c r="B52" s="53"/>
      <c r="C52" s="81">
        <v>2.8</v>
      </c>
      <c r="D52" s="61">
        <v>0.92</v>
      </c>
      <c r="E52" s="60">
        <v>3</v>
      </c>
      <c r="F52" s="61">
        <v>1.1499999999999999</v>
      </c>
      <c r="G52" s="60">
        <v>1.1000000000000001</v>
      </c>
      <c r="H52" s="61">
        <v>0.33</v>
      </c>
      <c r="I52" s="60">
        <v>2.2999999999999998</v>
      </c>
      <c r="J52" s="61">
        <v>0.46</v>
      </c>
      <c r="K52" s="94"/>
      <c r="L52" s="94"/>
      <c r="M52" s="94"/>
      <c r="AD52" s="1"/>
    </row>
    <row r="53" spans="1:30" x14ac:dyDescent="0.25">
      <c r="A53" s="52" t="s">
        <v>37</v>
      </c>
      <c r="B53" s="53"/>
      <c r="C53" s="81"/>
      <c r="D53" s="61"/>
      <c r="E53" s="60"/>
      <c r="F53" s="61"/>
      <c r="G53" s="60"/>
      <c r="H53" s="61"/>
      <c r="I53" s="60"/>
      <c r="J53" s="61"/>
      <c r="K53" s="94"/>
      <c r="L53" s="94"/>
      <c r="M53" s="94"/>
      <c r="AD53" s="7"/>
    </row>
    <row r="54" spans="1:30" x14ac:dyDescent="0.25">
      <c r="A54" s="54" t="s">
        <v>108</v>
      </c>
      <c r="B54" s="53"/>
      <c r="C54" s="81">
        <v>2.9</v>
      </c>
      <c r="D54" s="61">
        <v>0.78</v>
      </c>
      <c r="E54" s="60">
        <v>3.1</v>
      </c>
      <c r="F54" s="61">
        <v>0.93</v>
      </c>
      <c r="G54" s="60">
        <v>1.4</v>
      </c>
      <c r="H54" s="61">
        <v>0.52</v>
      </c>
      <c r="I54" s="60">
        <v>3.8</v>
      </c>
      <c r="J54" s="61">
        <v>0.89</v>
      </c>
      <c r="K54" s="94"/>
      <c r="L54" s="94"/>
      <c r="M54" s="94"/>
      <c r="AD54" s="1"/>
    </row>
    <row r="55" spans="1:30" x14ac:dyDescent="0.25">
      <c r="A55" s="54" t="s">
        <v>109</v>
      </c>
      <c r="B55" s="53"/>
      <c r="C55" s="81">
        <v>2.7</v>
      </c>
      <c r="D55" s="61">
        <v>0.67</v>
      </c>
      <c r="E55" s="60">
        <v>2.9</v>
      </c>
      <c r="F55" s="61">
        <v>0.78</v>
      </c>
      <c r="G55" s="60">
        <v>1.3</v>
      </c>
      <c r="H55" s="61">
        <v>0.46</v>
      </c>
      <c r="I55" s="60">
        <v>3.8</v>
      </c>
      <c r="J55" s="61">
        <v>0.89</v>
      </c>
      <c r="K55" s="94"/>
      <c r="L55" s="94"/>
      <c r="M55" s="94"/>
      <c r="AD55" s="1"/>
    </row>
    <row r="56" spans="1:30" x14ac:dyDescent="0.25">
      <c r="A56" s="55" t="s">
        <v>117</v>
      </c>
      <c r="B56" s="53"/>
      <c r="C56" s="81"/>
      <c r="D56" s="61"/>
      <c r="E56" s="60"/>
      <c r="F56" s="61"/>
      <c r="G56" s="60"/>
      <c r="H56" s="61"/>
      <c r="I56" s="60"/>
      <c r="J56" s="61"/>
      <c r="K56" s="94"/>
      <c r="L56" s="94"/>
      <c r="M56" s="94"/>
      <c r="AD56" s="1"/>
    </row>
    <row r="57" spans="1:30" x14ac:dyDescent="0.25">
      <c r="A57" s="54" t="s">
        <v>118</v>
      </c>
      <c r="B57" s="53"/>
      <c r="C57" s="81">
        <v>2.8</v>
      </c>
      <c r="D57" s="61">
        <v>0.75</v>
      </c>
      <c r="E57" s="60">
        <v>2.7</v>
      </c>
      <c r="F57" s="61">
        <v>0.52</v>
      </c>
      <c r="G57" s="60">
        <v>1.2</v>
      </c>
      <c r="H57" s="61">
        <v>0.45</v>
      </c>
      <c r="I57" s="60">
        <v>3.4</v>
      </c>
      <c r="J57" s="61">
        <v>0.89</v>
      </c>
      <c r="K57" s="94"/>
      <c r="L57" s="94"/>
      <c r="M57" s="94"/>
      <c r="AD57" s="1"/>
    </row>
    <row r="58" spans="1:30" x14ac:dyDescent="0.25">
      <c r="A58" s="54" t="s">
        <v>119</v>
      </c>
      <c r="B58" s="53"/>
      <c r="C58" s="81">
        <v>2.7</v>
      </c>
      <c r="D58" s="61">
        <v>0.82</v>
      </c>
      <c r="E58" s="60">
        <v>3</v>
      </c>
      <c r="F58" s="61">
        <v>0.89</v>
      </c>
      <c r="G58" s="60">
        <v>1.2</v>
      </c>
      <c r="H58" s="61">
        <v>0.45</v>
      </c>
      <c r="I58" s="60">
        <v>3.4</v>
      </c>
      <c r="J58" s="61">
        <v>0.55000000000000004</v>
      </c>
      <c r="K58" s="94"/>
      <c r="L58" s="94"/>
      <c r="M58" s="94"/>
      <c r="AD58" s="1"/>
    </row>
    <row r="59" spans="1:30" x14ac:dyDescent="0.25">
      <c r="A59" s="54" t="s">
        <v>120</v>
      </c>
      <c r="B59" s="53"/>
      <c r="C59" s="81">
        <v>3.3</v>
      </c>
      <c r="D59" s="61">
        <v>0.82</v>
      </c>
      <c r="E59" s="60">
        <v>3</v>
      </c>
      <c r="F59" s="61">
        <v>0.89</v>
      </c>
      <c r="G59" s="60">
        <v>1.2</v>
      </c>
      <c r="H59" s="61">
        <v>0.45</v>
      </c>
      <c r="I59" s="60">
        <v>4</v>
      </c>
      <c r="J59" s="61">
        <v>0.71</v>
      </c>
      <c r="K59" s="94"/>
      <c r="L59" s="94"/>
      <c r="M59" s="94"/>
      <c r="AD59" s="7"/>
    </row>
    <row r="60" spans="1:30" x14ac:dyDescent="0.25">
      <c r="A60" s="54" t="s">
        <v>121</v>
      </c>
      <c r="B60" s="56"/>
      <c r="C60" s="81">
        <v>3.2</v>
      </c>
      <c r="D60" s="61">
        <v>0.98</v>
      </c>
      <c r="E60" s="60">
        <v>3.2</v>
      </c>
      <c r="F60" s="61">
        <v>1.17</v>
      </c>
      <c r="G60" s="60">
        <v>1.2</v>
      </c>
      <c r="H60" s="61">
        <v>0.45</v>
      </c>
      <c r="I60" s="60">
        <v>4.2</v>
      </c>
      <c r="J60" s="61">
        <v>1.3</v>
      </c>
      <c r="K60" s="94"/>
      <c r="L60" s="94"/>
      <c r="M60" s="94"/>
      <c r="AD60" s="1"/>
    </row>
    <row r="61" spans="1:30" x14ac:dyDescent="0.25">
      <c r="A61" s="54" t="s">
        <v>122</v>
      </c>
      <c r="B61" s="53"/>
      <c r="C61" s="81">
        <v>3</v>
      </c>
      <c r="D61" s="61">
        <v>1</v>
      </c>
      <c r="E61" s="60">
        <v>2.8</v>
      </c>
      <c r="F61" s="61">
        <v>0.84</v>
      </c>
      <c r="G61" s="60">
        <v>1.2</v>
      </c>
      <c r="H61" s="61">
        <v>0.45</v>
      </c>
      <c r="I61" s="60">
        <v>3.8</v>
      </c>
      <c r="J61" s="61">
        <v>0.45</v>
      </c>
      <c r="K61" s="94"/>
      <c r="L61" s="94"/>
      <c r="M61" s="94"/>
    </row>
    <row r="62" spans="1:30" ht="7.5" customHeight="1" x14ac:dyDescent="0.25">
      <c r="A62" s="54"/>
      <c r="B62" s="53"/>
      <c r="C62" s="81"/>
      <c r="D62" s="61"/>
      <c r="E62" s="60"/>
      <c r="F62" s="61"/>
      <c r="G62" s="60"/>
      <c r="H62" s="61"/>
      <c r="I62" s="60"/>
      <c r="J62" s="61"/>
      <c r="K62" s="94"/>
      <c r="L62" s="94"/>
      <c r="M62" s="94"/>
    </row>
    <row r="63" spans="1:30" x14ac:dyDescent="0.25">
      <c r="A63" s="54" t="s">
        <v>115</v>
      </c>
      <c r="B63" s="53"/>
      <c r="C63" s="81">
        <v>2.6</v>
      </c>
      <c r="D63" s="61">
        <v>0.73</v>
      </c>
      <c r="E63" s="60">
        <v>2.6</v>
      </c>
      <c r="F63" s="61">
        <v>0.53</v>
      </c>
      <c r="G63" s="60">
        <v>1.1000000000000001</v>
      </c>
      <c r="H63" s="61">
        <v>0.35</v>
      </c>
      <c r="I63" s="60">
        <v>2.6</v>
      </c>
      <c r="J63" s="61">
        <v>0.74</v>
      </c>
      <c r="K63" s="94"/>
      <c r="L63" s="94"/>
      <c r="M63" s="94"/>
    </row>
    <row r="64" spans="1:30" x14ac:dyDescent="0.25">
      <c r="A64" s="54" t="s">
        <v>35</v>
      </c>
      <c r="B64" s="53"/>
      <c r="C64" s="81">
        <v>4.3</v>
      </c>
      <c r="D64" s="61">
        <v>0.87</v>
      </c>
      <c r="E64" s="60">
        <v>4.5999999999999996</v>
      </c>
      <c r="F64" s="61">
        <v>1.01</v>
      </c>
      <c r="G64" s="60">
        <v>4</v>
      </c>
      <c r="H64" s="61">
        <v>1.07</v>
      </c>
      <c r="I64" s="60">
        <v>3.5</v>
      </c>
      <c r="J64" s="61">
        <v>0.93</v>
      </c>
      <c r="K64" s="94"/>
      <c r="L64" s="94"/>
      <c r="M64" s="94"/>
    </row>
    <row r="65" spans="1:13" x14ac:dyDescent="0.25">
      <c r="A65" s="54" t="s">
        <v>110</v>
      </c>
      <c r="B65" s="53"/>
      <c r="C65" s="81">
        <v>3.6</v>
      </c>
      <c r="D65" s="61">
        <v>0.97</v>
      </c>
      <c r="E65" s="60">
        <v>3.5</v>
      </c>
      <c r="F65" s="61">
        <v>1.27</v>
      </c>
      <c r="G65" s="60">
        <v>2.1</v>
      </c>
      <c r="H65" s="61">
        <v>0.93</v>
      </c>
      <c r="I65" s="60">
        <v>2.8</v>
      </c>
      <c r="J65" s="61">
        <v>0.67</v>
      </c>
      <c r="K65" s="94"/>
      <c r="L65" s="94"/>
      <c r="M65" s="94"/>
    </row>
    <row r="66" spans="1:13" x14ac:dyDescent="0.25">
      <c r="A66" s="52" t="s">
        <v>38</v>
      </c>
      <c r="B66" s="53"/>
      <c r="C66" s="81"/>
      <c r="D66" s="61"/>
      <c r="E66" s="60"/>
      <c r="F66" s="61"/>
      <c r="G66" s="60"/>
      <c r="H66" s="61"/>
      <c r="I66" s="60"/>
      <c r="J66" s="61"/>
      <c r="K66" s="94"/>
      <c r="L66" s="94"/>
      <c r="M66" s="94"/>
    </row>
    <row r="67" spans="1:13" x14ac:dyDescent="0.25">
      <c r="A67" s="54" t="s">
        <v>111</v>
      </c>
      <c r="B67" s="53"/>
      <c r="C67" s="81">
        <v>2.4</v>
      </c>
      <c r="D67" s="61">
        <v>0.73</v>
      </c>
      <c r="E67" s="60">
        <v>2.2000000000000002</v>
      </c>
      <c r="F67" s="61">
        <v>0.44</v>
      </c>
      <c r="G67" s="60">
        <v>1</v>
      </c>
      <c r="H67" s="61">
        <v>0</v>
      </c>
      <c r="I67" s="60">
        <v>2</v>
      </c>
      <c r="J67" s="61">
        <v>0</v>
      </c>
      <c r="K67" s="94"/>
      <c r="L67" s="94"/>
      <c r="M67" s="94"/>
    </row>
    <row r="68" spans="1:13" x14ac:dyDescent="0.25">
      <c r="A68" s="54" t="s">
        <v>112</v>
      </c>
      <c r="B68" s="53"/>
      <c r="C68" s="81">
        <v>1.6</v>
      </c>
      <c r="D68" s="61">
        <v>0.7</v>
      </c>
      <c r="E68" s="60">
        <v>1.4</v>
      </c>
      <c r="F68" s="61">
        <v>0.52</v>
      </c>
      <c r="G68" s="60">
        <v>1</v>
      </c>
      <c r="H68" s="61">
        <v>0</v>
      </c>
      <c r="I68" s="60">
        <v>1.3</v>
      </c>
      <c r="J68" s="61">
        <v>0.5</v>
      </c>
      <c r="K68" s="94"/>
      <c r="L68" s="94"/>
      <c r="M68" s="94"/>
    </row>
    <row r="69" spans="1:13" x14ac:dyDescent="0.25">
      <c r="A69" s="57" t="s">
        <v>113</v>
      </c>
      <c r="B69" s="58"/>
      <c r="C69" s="82">
        <v>2.4</v>
      </c>
      <c r="D69" s="63">
        <v>1.35</v>
      </c>
      <c r="E69" s="62">
        <v>2.9</v>
      </c>
      <c r="F69" s="63">
        <v>1.52</v>
      </c>
      <c r="G69" s="62">
        <v>2.2000000000000002</v>
      </c>
      <c r="H69" s="63">
        <v>1.48</v>
      </c>
      <c r="I69" s="62">
        <v>1.8</v>
      </c>
      <c r="J69" s="63">
        <v>0.83</v>
      </c>
      <c r="K69" s="94"/>
      <c r="L69" s="94"/>
      <c r="M69" s="94"/>
    </row>
    <row r="70" spans="1:13" x14ac:dyDescent="0.25">
      <c r="A70" s="28"/>
      <c r="B70" s="69"/>
      <c r="C70" s="69"/>
      <c r="D70" s="69"/>
      <c r="E70" s="69"/>
      <c r="F70" s="69"/>
      <c r="G70" s="69"/>
      <c r="H70" s="69"/>
    </row>
    <row r="71" spans="1:13" x14ac:dyDescent="0.25">
      <c r="A71" s="89" t="s">
        <v>51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</row>
    <row r="72" spans="1:13" x14ac:dyDescent="0.25">
      <c r="A72" s="92" t="s">
        <v>142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  <row r="73" spans="1:13" x14ac:dyDescent="0.25">
      <c r="A73" s="14" t="s">
        <v>143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</row>
    <row r="74" spans="1:13" x14ac:dyDescent="0.2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</row>
    <row r="75" spans="1:13" x14ac:dyDescent="0.25">
      <c r="A75" s="92" t="s">
        <v>144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</row>
    <row r="76" spans="1:13" x14ac:dyDescent="0.25">
      <c r="A76" s="95" t="s">
        <v>98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</row>
    <row r="77" spans="1:13" x14ac:dyDescent="0.25">
      <c r="A77" s="95" t="s">
        <v>99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x14ac:dyDescent="0.25">
      <c r="A78" s="95" t="s">
        <v>100</v>
      </c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</row>
    <row r="79" spans="1:13" x14ac:dyDescent="0.25">
      <c r="A79" s="95" t="s">
        <v>101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</row>
    <row r="80" spans="1:13" x14ac:dyDescent="0.25">
      <c r="A80" s="95" t="s">
        <v>102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3" x14ac:dyDescent="0.25">
      <c r="A81" s="95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</row>
    <row r="82" spans="1:13" x14ac:dyDescent="0.25">
      <c r="A82" s="92" t="s">
        <v>147</v>
      </c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</row>
    <row r="83" spans="1:13" x14ac:dyDescent="0.25">
      <c r="A83" s="14" t="s">
        <v>153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x14ac:dyDescent="0.25">
      <c r="A84" s="92" t="s">
        <v>144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</row>
    <row r="85" spans="1:13" x14ac:dyDescent="0.25">
      <c r="A85" s="14" t="s">
        <v>145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</row>
    <row r="86" spans="1:13" x14ac:dyDescent="0.25">
      <c r="A86" s="95" t="s">
        <v>150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</row>
    <row r="87" spans="1:13" x14ac:dyDescent="0.25">
      <c r="A87" s="95" t="s">
        <v>151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</row>
    <row r="88" spans="1:13" x14ac:dyDescent="0.25">
      <c r="A88" s="95" t="s">
        <v>148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</row>
    <row r="89" spans="1:13" x14ac:dyDescent="0.25">
      <c r="A89" s="95" t="s">
        <v>152</v>
      </c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</row>
    <row r="90" spans="1:13" x14ac:dyDescent="0.25">
      <c r="A90" s="95" t="s">
        <v>149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</row>
  </sheetData>
  <mergeCells count="8">
    <mergeCell ref="N17:W23"/>
    <mergeCell ref="N24:W30"/>
    <mergeCell ref="E45:F45"/>
    <mergeCell ref="G45:H45"/>
    <mergeCell ref="A44:B44"/>
    <mergeCell ref="C44:D44"/>
    <mergeCell ref="E44:H44"/>
    <mergeCell ref="I44:J44"/>
  </mergeCells>
  <pageMargins left="0.7" right="0.7" top="0.75" bottom="0.75" header="0.3" footer="0.3"/>
  <pageSetup paperSize="9" scale="70" orientation="landscape" r:id="rId1"/>
  <colBreaks count="1" manualBreakCount="1">
    <brk id="9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8"/>
  <sheetViews>
    <sheetView zoomScale="90" zoomScaleNormal="90" workbookViewId="0">
      <selection activeCell="N44" sqref="N44"/>
    </sheetView>
  </sheetViews>
  <sheetFormatPr defaultRowHeight="15" x14ac:dyDescent="0.25"/>
  <cols>
    <col min="1" max="1" width="30" style="154" customWidth="1"/>
    <col min="2" max="2" width="14.5703125" style="154" customWidth="1"/>
    <col min="3" max="3" width="13.85546875" style="154" customWidth="1"/>
    <col min="4" max="4" width="19.85546875" style="154" customWidth="1"/>
    <col min="5" max="6" width="18.140625" style="154" customWidth="1"/>
    <col min="7" max="7" width="15.7109375" style="154" bestFit="1" customWidth="1"/>
    <col min="8" max="8" width="15.85546875" style="154" bestFit="1" customWidth="1"/>
    <col min="9" max="9" width="14.7109375" style="154" customWidth="1"/>
    <col min="10" max="10" width="13.140625" style="154" customWidth="1"/>
    <col min="11" max="24" width="9.140625" style="154"/>
    <col min="25" max="25" width="11.140625" style="154" bestFit="1" customWidth="1"/>
    <col min="26" max="16384" width="9.140625" style="154"/>
  </cols>
  <sheetData>
    <row r="1" spans="1:37" ht="18.75" x14ac:dyDescent="0.3">
      <c r="A1" s="265" t="s">
        <v>249</v>
      </c>
      <c r="B1" s="266"/>
      <c r="C1" s="266"/>
      <c r="D1" s="266"/>
      <c r="E1" s="266"/>
      <c r="F1" s="266"/>
      <c r="G1" s="266"/>
      <c r="H1" s="266"/>
      <c r="J1" s="272" t="s">
        <v>245</v>
      </c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9" t="s">
        <v>247</v>
      </c>
      <c r="Y1" s="270"/>
      <c r="Z1" s="271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</row>
    <row r="2" spans="1:37" x14ac:dyDescent="0.25">
      <c r="A2" s="266"/>
      <c r="B2" s="266"/>
      <c r="C2" s="266"/>
      <c r="D2" s="266"/>
      <c r="E2" s="266"/>
      <c r="F2" s="266"/>
      <c r="G2" s="266"/>
      <c r="H2" s="266"/>
      <c r="I2" s="35"/>
      <c r="J2" s="274" t="s">
        <v>308</v>
      </c>
      <c r="K2" s="27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75" t="s">
        <v>248</v>
      </c>
      <c r="Y2" s="270"/>
      <c r="Z2" s="270"/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</row>
    <row r="3" spans="1:37" x14ac:dyDescent="0.25">
      <c r="A3" s="266"/>
      <c r="B3" s="280" t="s">
        <v>250</v>
      </c>
      <c r="C3" s="266"/>
      <c r="D3" s="266"/>
      <c r="E3" s="266"/>
      <c r="F3" s="266"/>
      <c r="G3" s="266"/>
      <c r="H3" s="268"/>
      <c r="I3" s="31"/>
      <c r="J3" s="273" t="s">
        <v>246</v>
      </c>
      <c r="K3" s="184"/>
      <c r="L3" s="263"/>
      <c r="M3" s="263"/>
      <c r="N3" s="263"/>
      <c r="O3" s="263"/>
      <c r="P3" s="263"/>
      <c r="Q3" s="263"/>
      <c r="R3" s="263"/>
      <c r="S3" s="263"/>
      <c r="T3" s="263"/>
      <c r="U3" s="263"/>
      <c r="V3" s="263"/>
      <c r="W3" s="263"/>
      <c r="X3" s="271" t="s">
        <v>246</v>
      </c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</row>
    <row r="4" spans="1:37" x14ac:dyDescent="0.25">
      <c r="A4" s="276"/>
      <c r="B4" s="276" t="str">
        <f>'1 Scenarier og vægte'!B6</f>
        <v>Løsning 1</v>
      </c>
      <c r="C4" s="276" t="str">
        <f>'1 Scenarier og vægte'!B7</f>
        <v>Løsning 2</v>
      </c>
      <c r="D4" s="276" t="str">
        <f>'1 Scenarier og vægte'!B8</f>
        <v>Løsning 3</v>
      </c>
      <c r="E4" s="276" t="str">
        <f>'1 Scenarier og vægte'!B9</f>
        <v>Løsning 4</v>
      </c>
      <c r="F4" s="276" t="str">
        <f>'1 Scenarier og vægte'!B10</f>
        <v>Løsning 5</v>
      </c>
      <c r="G4" s="268" t="s">
        <v>66</v>
      </c>
      <c r="H4" s="268"/>
      <c r="I4" s="139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</row>
    <row r="5" spans="1:37" x14ac:dyDescent="0.25">
      <c r="A5" s="276" t="s">
        <v>58</v>
      </c>
      <c r="B5" s="277">
        <f>'5 MILJØ'!AH9</f>
        <v>1</v>
      </c>
      <c r="C5" s="277">
        <f>'5 MILJØ'!AI9</f>
        <v>1</v>
      </c>
      <c r="D5" s="277">
        <f>'5 MILJØ'!AJ9</f>
        <v>1</v>
      </c>
      <c r="E5" s="277">
        <f>'5 MILJØ'!AK9</f>
        <v>1</v>
      </c>
      <c r="F5" s="277">
        <f>'5 MILJØ'!AL9</f>
        <v>1</v>
      </c>
      <c r="G5" s="266" t="s">
        <v>67</v>
      </c>
      <c r="H5" s="278"/>
      <c r="I5" s="139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U5" s="263"/>
      <c r="V5" s="263"/>
      <c r="W5" s="263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</row>
    <row r="6" spans="1:37" x14ac:dyDescent="0.25">
      <c r="A6" s="276" t="s">
        <v>59</v>
      </c>
      <c r="B6" s="277">
        <f>'6 SAMFUND'!AD9</f>
        <v>1</v>
      </c>
      <c r="C6" s="277">
        <f>'6 SAMFUND'!AE9</f>
        <v>1</v>
      </c>
      <c r="D6" s="277">
        <f>'6 SAMFUND'!AF9</f>
        <v>1</v>
      </c>
      <c r="E6" s="277">
        <f>'6 SAMFUND'!AG9</f>
        <v>1</v>
      </c>
      <c r="F6" s="277">
        <f>'6 SAMFUND'!AH9</f>
        <v>1</v>
      </c>
      <c r="G6" s="266" t="s">
        <v>67</v>
      </c>
      <c r="H6" s="278"/>
      <c r="I6" s="139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63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</row>
    <row r="7" spans="1:37" x14ac:dyDescent="0.25">
      <c r="A7" s="276" t="s">
        <v>60</v>
      </c>
      <c r="B7" s="277">
        <f>'3 ØKONOMI '!L9</f>
        <v>1</v>
      </c>
      <c r="C7" s="277">
        <f>'3 ØKONOMI '!M9</f>
        <v>1</v>
      </c>
      <c r="D7" s="277">
        <f>'3 ØKONOMI '!N9</f>
        <v>1</v>
      </c>
      <c r="E7" s="277">
        <f>'3 ØKONOMI '!O9</f>
        <v>1</v>
      </c>
      <c r="F7" s="277">
        <f>'3 ØKONOMI '!P9</f>
        <v>1</v>
      </c>
      <c r="G7" s="266" t="s">
        <v>68</v>
      </c>
      <c r="H7" s="278"/>
      <c r="I7" s="139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</row>
    <row r="8" spans="1:37" x14ac:dyDescent="0.25">
      <c r="A8" s="276" t="s">
        <v>61</v>
      </c>
      <c r="B8" s="277">
        <f>'2 EFFEKT'!M8</f>
        <v>0</v>
      </c>
      <c r="C8" s="277">
        <f>'2 EFFEKT'!N8</f>
        <v>0</v>
      </c>
      <c r="D8" s="277">
        <f>'2 EFFEKT'!O8</f>
        <v>0</v>
      </c>
      <c r="E8" s="277">
        <f>'2 EFFEKT'!P8</f>
        <v>0</v>
      </c>
      <c r="F8" s="277">
        <f>'2 EFFEKT'!Q8</f>
        <v>0</v>
      </c>
      <c r="G8" s="266" t="s">
        <v>69</v>
      </c>
      <c r="H8" s="278"/>
      <c r="I8" s="139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70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</row>
    <row r="9" spans="1:37" x14ac:dyDescent="0.25">
      <c r="A9" s="276" t="s">
        <v>62</v>
      </c>
      <c r="B9" s="277">
        <f>'4 TID'!H4</f>
        <v>3.3333333333333333E-2</v>
      </c>
      <c r="C9" s="277">
        <f>'4 TID'!I4</f>
        <v>3.3333333333333333E-2</v>
      </c>
      <c r="D9" s="277">
        <f>'4 TID'!J4</f>
        <v>3.3333333333333333E-2</v>
      </c>
      <c r="E9" s="277">
        <f>'4 TID'!K4</f>
        <v>3.3333333333333333E-2</v>
      </c>
      <c r="F9" s="277">
        <f>'4 TID'!L4</f>
        <v>3.3333333333333333E-2</v>
      </c>
      <c r="G9" s="266" t="s">
        <v>70</v>
      </c>
      <c r="H9" s="278"/>
      <c r="I9" s="35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70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</row>
    <row r="10" spans="1:37" x14ac:dyDescent="0.25">
      <c r="A10" s="268"/>
      <c r="B10" s="268"/>
      <c r="C10" s="268"/>
      <c r="D10" s="268"/>
      <c r="E10" s="268"/>
      <c r="F10" s="268"/>
      <c r="G10" s="268"/>
      <c r="H10" s="268"/>
      <c r="I10" s="35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U10" s="263"/>
      <c r="V10" s="263"/>
      <c r="W10" s="263"/>
      <c r="X10" s="270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</row>
    <row r="11" spans="1:37" x14ac:dyDescent="0.25">
      <c r="A11" s="267" t="s">
        <v>251</v>
      </c>
      <c r="B11" s="266"/>
      <c r="C11" s="266"/>
      <c r="D11" s="266"/>
      <c r="E11" s="266"/>
      <c r="F11" s="266"/>
      <c r="G11" s="266"/>
      <c r="H11" s="266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</row>
    <row r="12" spans="1:37" x14ac:dyDescent="0.25">
      <c r="A12" s="268"/>
      <c r="B12" s="281" t="s">
        <v>252</v>
      </c>
      <c r="C12" s="268"/>
      <c r="D12" s="268"/>
      <c r="E12" s="268"/>
      <c r="F12" s="268"/>
      <c r="G12" s="298"/>
      <c r="H12" s="268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</row>
    <row r="13" spans="1:37" x14ac:dyDescent="0.25">
      <c r="A13" s="276"/>
      <c r="B13" s="276" t="str">
        <f>B4</f>
        <v>Løsning 1</v>
      </c>
      <c r="C13" s="276" t="str">
        <f>C4</f>
        <v>Løsning 2</v>
      </c>
      <c r="D13" s="276" t="str">
        <f>D4</f>
        <v>Løsning 3</v>
      </c>
      <c r="E13" s="276" t="str">
        <f>E4</f>
        <v>Løsning 4</v>
      </c>
      <c r="F13" s="276" t="str">
        <f>F4</f>
        <v>Løsning 5</v>
      </c>
      <c r="G13" s="276" t="s">
        <v>64</v>
      </c>
      <c r="H13" s="268"/>
      <c r="J13" s="184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</row>
    <row r="14" spans="1:37" x14ac:dyDescent="0.25">
      <c r="A14" s="276" t="s">
        <v>58</v>
      </c>
      <c r="B14" s="277">
        <f>B5*G14</f>
        <v>0.25</v>
      </c>
      <c r="C14" s="277">
        <f>C5*G14</f>
        <v>0.25</v>
      </c>
      <c r="D14" s="277">
        <f>D5*G14</f>
        <v>0.25</v>
      </c>
      <c r="E14" s="277">
        <f>E5*G14</f>
        <v>0.25</v>
      </c>
      <c r="F14" s="277">
        <f>F5*G14</f>
        <v>0.25</v>
      </c>
      <c r="G14" s="279">
        <v>0.25</v>
      </c>
      <c r="H14" s="266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</row>
    <row r="15" spans="1:37" x14ac:dyDescent="0.25">
      <c r="A15" s="276" t="s">
        <v>59</v>
      </c>
      <c r="B15" s="277">
        <f>B6*G15</f>
        <v>0.25</v>
      </c>
      <c r="C15" s="277">
        <f>C6*G15</f>
        <v>0.25</v>
      </c>
      <c r="D15" s="277">
        <f>D6*G15</f>
        <v>0.25</v>
      </c>
      <c r="E15" s="277">
        <f>E6*G15</f>
        <v>0.25</v>
      </c>
      <c r="F15" s="277">
        <f>F6*G15</f>
        <v>0.25</v>
      </c>
      <c r="G15" s="279">
        <v>0.25</v>
      </c>
      <c r="H15" s="266"/>
      <c r="J15" s="263"/>
      <c r="K15" s="263"/>
      <c r="L15" s="263"/>
      <c r="M15" s="263"/>
      <c r="N15" s="263"/>
      <c r="O15" s="263"/>
      <c r="P15" s="263"/>
      <c r="Q15" s="263"/>
      <c r="R15" s="263"/>
      <c r="S15" s="263"/>
      <c r="T15" s="263"/>
      <c r="U15" s="263"/>
      <c r="V15" s="263"/>
      <c r="W15" s="263"/>
      <c r="X15" s="270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</row>
    <row r="16" spans="1:37" x14ac:dyDescent="0.25">
      <c r="A16" s="276" t="s">
        <v>60</v>
      </c>
      <c r="B16" s="277">
        <f>B7*G16</f>
        <v>0.25</v>
      </c>
      <c r="C16" s="277">
        <f>C7*G16</f>
        <v>0.25</v>
      </c>
      <c r="D16" s="277">
        <f>D7*G16</f>
        <v>0.25</v>
      </c>
      <c r="E16" s="277">
        <f>E7*G16</f>
        <v>0.25</v>
      </c>
      <c r="F16" s="277">
        <f>F7*G16</f>
        <v>0.25</v>
      </c>
      <c r="G16" s="279">
        <v>0.25</v>
      </c>
      <c r="H16" s="266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70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</row>
    <row r="17" spans="1:37" x14ac:dyDescent="0.25">
      <c r="A17" s="276" t="s">
        <v>61</v>
      </c>
      <c r="B17" s="277">
        <f>B8*G17</f>
        <v>0</v>
      </c>
      <c r="C17" s="277">
        <f>C8*G17</f>
        <v>0</v>
      </c>
      <c r="D17" s="277">
        <f>D8*G17</f>
        <v>0</v>
      </c>
      <c r="E17" s="277">
        <f>E8*G17</f>
        <v>0</v>
      </c>
      <c r="F17" s="277">
        <f>F8*G17</f>
        <v>0</v>
      </c>
      <c r="G17" s="279">
        <v>0.25</v>
      </c>
      <c r="H17" s="266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70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</row>
    <row r="18" spans="1:37" x14ac:dyDescent="0.25">
      <c r="A18" s="276"/>
      <c r="B18" s="277"/>
      <c r="C18" s="277"/>
      <c r="D18" s="277"/>
      <c r="E18" s="277"/>
      <c r="F18" s="276"/>
      <c r="G18" s="276"/>
      <c r="H18" s="266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70"/>
      <c r="Y18" s="270"/>
      <c r="Z18" s="271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</row>
    <row r="19" spans="1:37" x14ac:dyDescent="0.25">
      <c r="A19" s="276" t="s">
        <v>243</v>
      </c>
      <c r="B19" s="277">
        <f>SUM(B14:B17)</f>
        <v>0.75</v>
      </c>
      <c r="C19" s="277">
        <f t="shared" ref="C19:F19" si="0">SUM(C14:C17)</f>
        <v>0.75</v>
      </c>
      <c r="D19" s="277">
        <f t="shared" si="0"/>
        <v>0.75</v>
      </c>
      <c r="E19" s="277">
        <f t="shared" si="0"/>
        <v>0.75</v>
      </c>
      <c r="F19" s="277">
        <f t="shared" si="0"/>
        <v>0.75</v>
      </c>
      <c r="G19" s="276"/>
      <c r="H19" s="266"/>
      <c r="J19" s="273" t="s">
        <v>86</v>
      </c>
      <c r="K19" s="27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71" t="s">
        <v>86</v>
      </c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</row>
    <row r="20" spans="1:37" x14ac:dyDescent="0.25">
      <c r="A20" s="268"/>
      <c r="B20" s="268"/>
      <c r="C20" s="268"/>
      <c r="D20" s="268"/>
      <c r="E20" s="268"/>
      <c r="F20" s="268"/>
      <c r="G20" s="268"/>
      <c r="H20" s="266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70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</row>
    <row r="21" spans="1:37" x14ac:dyDescent="0.25">
      <c r="A21" s="268"/>
      <c r="B21" s="281" t="s">
        <v>86</v>
      </c>
      <c r="C21" s="268"/>
      <c r="D21" s="268"/>
      <c r="E21" s="268"/>
      <c r="F21" s="268"/>
      <c r="G21" s="298" t="s">
        <v>276</v>
      </c>
      <c r="H21" s="266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</row>
    <row r="22" spans="1:37" x14ac:dyDescent="0.25">
      <c r="A22" s="276"/>
      <c r="B22" s="276" t="str">
        <f>B13</f>
        <v>Løsning 1</v>
      </c>
      <c r="C22" s="276" t="str">
        <f>C13</f>
        <v>Løsning 2</v>
      </c>
      <c r="D22" s="276" t="str">
        <f>D13</f>
        <v>Løsning 3</v>
      </c>
      <c r="E22" s="276" t="str">
        <f>E13</f>
        <v>Løsning 4</v>
      </c>
      <c r="F22" s="276" t="str">
        <f>F13</f>
        <v>Løsning 5</v>
      </c>
      <c r="G22" s="276" t="s">
        <v>64</v>
      </c>
      <c r="H22" s="268"/>
      <c r="J22" s="263"/>
      <c r="K22" s="263"/>
      <c r="L22" s="263"/>
      <c r="M22" s="263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70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</row>
    <row r="23" spans="1:37" x14ac:dyDescent="0.25">
      <c r="A23" s="276" t="s">
        <v>58</v>
      </c>
      <c r="B23" s="277">
        <f>B5*G23</f>
        <v>0.25</v>
      </c>
      <c r="C23" s="277">
        <f>C5*G23</f>
        <v>0.25</v>
      </c>
      <c r="D23" s="277">
        <f>D5*G23</f>
        <v>0.25</v>
      </c>
      <c r="E23" s="277">
        <f>E5*G23</f>
        <v>0.25</v>
      </c>
      <c r="F23" s="277">
        <f>F5*G23</f>
        <v>0.25</v>
      </c>
      <c r="G23" s="279">
        <f>'1 Scenarier og vægte'!C19</f>
        <v>0.25</v>
      </c>
      <c r="H23" s="266"/>
      <c r="J23" s="184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</row>
    <row r="24" spans="1:37" x14ac:dyDescent="0.25">
      <c r="A24" s="276" t="s">
        <v>59</v>
      </c>
      <c r="B24" s="277">
        <f>B6*G24</f>
        <v>0.25</v>
      </c>
      <c r="C24" s="277">
        <f>C6*G24</f>
        <v>0.25</v>
      </c>
      <c r="D24" s="277">
        <f>D6*G24</f>
        <v>0.25</v>
      </c>
      <c r="E24" s="277">
        <f>E6*G24</f>
        <v>0.25</v>
      </c>
      <c r="F24" s="277">
        <f>F6*G24</f>
        <v>0.25</v>
      </c>
      <c r="G24" s="279">
        <f>'1 Scenarier og vægte'!C20</f>
        <v>0.25</v>
      </c>
      <c r="H24" s="266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70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</row>
    <row r="25" spans="1:37" x14ac:dyDescent="0.25">
      <c r="A25" s="276" t="s">
        <v>60</v>
      </c>
      <c r="B25" s="277">
        <f>B7*G25</f>
        <v>0.25</v>
      </c>
      <c r="C25" s="277">
        <f>C7*G25</f>
        <v>0.25</v>
      </c>
      <c r="D25" s="277">
        <f>D7*G25</f>
        <v>0.25</v>
      </c>
      <c r="E25" s="277">
        <f>E7*G25</f>
        <v>0.25</v>
      </c>
      <c r="F25" s="277">
        <f>F7*G25</f>
        <v>0.25</v>
      </c>
      <c r="G25" s="279">
        <f>'1 Scenarier og vægte'!C17</f>
        <v>0.25</v>
      </c>
      <c r="H25" s="266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70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</row>
    <row r="26" spans="1:37" x14ac:dyDescent="0.25">
      <c r="A26" s="276" t="s">
        <v>61</v>
      </c>
      <c r="B26" s="277">
        <f>B8*G26</f>
        <v>0</v>
      </c>
      <c r="C26" s="277">
        <f>C8*G26</f>
        <v>0</v>
      </c>
      <c r="D26" s="277">
        <f>D8*G26</f>
        <v>0</v>
      </c>
      <c r="E26" s="277">
        <f>E8*G26</f>
        <v>0</v>
      </c>
      <c r="F26" s="277">
        <f>F8*G26</f>
        <v>0</v>
      </c>
      <c r="G26" s="279">
        <f>'1 Scenarier og vægte'!C16</f>
        <v>0.25</v>
      </c>
      <c r="H26" s="266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70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</row>
    <row r="27" spans="1:37" x14ac:dyDescent="0.25">
      <c r="A27" s="276"/>
      <c r="B27" s="277"/>
      <c r="C27" s="277"/>
      <c r="D27" s="277"/>
      <c r="E27" s="277"/>
      <c r="F27" s="276"/>
      <c r="G27" s="276"/>
      <c r="H27" s="268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</row>
    <row r="28" spans="1:37" x14ac:dyDescent="0.25">
      <c r="A28" s="276" t="s">
        <v>63</v>
      </c>
      <c r="B28" s="277">
        <f>SUM(B23:B26)</f>
        <v>0.75</v>
      </c>
      <c r="C28" s="277">
        <f t="shared" ref="C28:F28" si="1">SUM(C23:C26)</f>
        <v>0.75</v>
      </c>
      <c r="D28" s="277">
        <f t="shared" si="1"/>
        <v>0.75</v>
      </c>
      <c r="E28" s="277">
        <f t="shared" si="1"/>
        <v>0.75</v>
      </c>
      <c r="F28" s="277">
        <f t="shared" si="1"/>
        <v>0.75</v>
      </c>
      <c r="G28" s="276"/>
      <c r="H28" s="268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70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</row>
    <row r="29" spans="1:37" x14ac:dyDescent="0.25">
      <c r="A29" s="266"/>
      <c r="B29" s="266"/>
      <c r="C29" s="266"/>
      <c r="D29" s="266"/>
      <c r="E29" s="266"/>
      <c r="F29" s="266"/>
      <c r="G29" s="266"/>
      <c r="H29" s="266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70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</row>
    <row r="30" spans="1:37" x14ac:dyDescent="0.25">
      <c r="A30" s="268"/>
      <c r="B30" s="268"/>
      <c r="C30" s="268"/>
      <c r="D30" s="268"/>
      <c r="E30" s="268"/>
      <c r="F30" s="268"/>
      <c r="G30" s="268"/>
      <c r="H30" s="268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70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</row>
    <row r="31" spans="1:37" x14ac:dyDescent="0.25">
      <c r="A31" s="267" t="s">
        <v>253</v>
      </c>
      <c r="B31" s="266"/>
      <c r="C31" s="266"/>
      <c r="D31" s="266"/>
      <c r="E31" s="266"/>
      <c r="F31" s="266"/>
      <c r="G31" s="266"/>
      <c r="H31" s="266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70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</row>
    <row r="32" spans="1:37" x14ac:dyDescent="0.25">
      <c r="A32" s="268"/>
      <c r="B32" s="281" t="s">
        <v>244</v>
      </c>
      <c r="C32" s="268"/>
      <c r="D32" s="268"/>
      <c r="E32" s="268"/>
      <c r="F32" s="268"/>
      <c r="G32" s="298"/>
      <c r="H32" s="268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70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</row>
    <row r="33" spans="1:37" x14ac:dyDescent="0.25">
      <c r="A33" s="276"/>
      <c r="B33" s="276" t="str">
        <f>B13</f>
        <v>Løsning 1</v>
      </c>
      <c r="C33" s="276" t="str">
        <f>C13</f>
        <v>Løsning 2</v>
      </c>
      <c r="D33" s="276" t="str">
        <f>D13</f>
        <v>Løsning 3</v>
      </c>
      <c r="E33" s="276" t="str">
        <f>E13</f>
        <v>Løsning 4</v>
      </c>
      <c r="F33" s="276" t="str">
        <f>F13</f>
        <v>Løsning 5</v>
      </c>
      <c r="G33" s="276" t="s">
        <v>65</v>
      </c>
      <c r="H33" s="268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70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</row>
    <row r="34" spans="1:37" x14ac:dyDescent="0.25">
      <c r="A34" s="276" t="s">
        <v>58</v>
      </c>
      <c r="B34" s="277">
        <f>B5*G34</f>
        <v>0.2</v>
      </c>
      <c r="C34" s="277">
        <f>C5*G34</f>
        <v>0.2</v>
      </c>
      <c r="D34" s="277">
        <f>D5*G34</f>
        <v>0.2</v>
      </c>
      <c r="E34" s="277">
        <f>E5*G34</f>
        <v>0.2</v>
      </c>
      <c r="F34" s="277">
        <f>F5*G34</f>
        <v>0.2</v>
      </c>
      <c r="G34" s="276">
        <v>0.2</v>
      </c>
      <c r="H34" s="266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70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</row>
    <row r="35" spans="1:37" x14ac:dyDescent="0.25">
      <c r="A35" s="276" t="s">
        <v>59</v>
      </c>
      <c r="B35" s="277">
        <f>B6*G35</f>
        <v>0.2</v>
      </c>
      <c r="C35" s="277">
        <f>C6*G35</f>
        <v>0.2</v>
      </c>
      <c r="D35" s="277">
        <f>D6*G35</f>
        <v>0.2</v>
      </c>
      <c r="E35" s="277">
        <f>E6*G35</f>
        <v>0.2</v>
      </c>
      <c r="F35" s="277">
        <f>F6*G35</f>
        <v>0.2</v>
      </c>
      <c r="G35" s="276">
        <v>0.2</v>
      </c>
      <c r="H35" s="266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70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</row>
    <row r="36" spans="1:37" x14ac:dyDescent="0.25">
      <c r="A36" s="276" t="s">
        <v>60</v>
      </c>
      <c r="B36" s="277">
        <f>B7*G36</f>
        <v>0.2</v>
      </c>
      <c r="C36" s="277">
        <f>C7*G36</f>
        <v>0.2</v>
      </c>
      <c r="D36" s="277">
        <f>D7*G36</f>
        <v>0.2</v>
      </c>
      <c r="E36" s="277">
        <f>E7*G36</f>
        <v>0.2</v>
      </c>
      <c r="F36" s="277">
        <f>F7*G36</f>
        <v>0.2</v>
      </c>
      <c r="G36" s="276">
        <v>0.2</v>
      </c>
      <c r="H36" s="266"/>
    </row>
    <row r="37" spans="1:37" x14ac:dyDescent="0.25">
      <c r="A37" s="276" t="s">
        <v>61</v>
      </c>
      <c r="B37" s="277">
        <f>B8*G37</f>
        <v>0</v>
      </c>
      <c r="C37" s="277">
        <f>C8*G37</f>
        <v>0</v>
      </c>
      <c r="D37" s="277">
        <f>D8*G37</f>
        <v>0</v>
      </c>
      <c r="E37" s="277">
        <f>E8*G37</f>
        <v>0</v>
      </c>
      <c r="F37" s="277">
        <f>F8*G37</f>
        <v>0</v>
      </c>
      <c r="G37" s="276">
        <v>0.2</v>
      </c>
      <c r="H37" s="266"/>
    </row>
    <row r="38" spans="1:37" x14ac:dyDescent="0.25">
      <c r="A38" s="276" t="s">
        <v>62</v>
      </c>
      <c r="B38" s="277">
        <f>B9*G38</f>
        <v>6.6666666666666671E-3</v>
      </c>
      <c r="C38" s="277">
        <f>C9*G38</f>
        <v>6.6666666666666671E-3</v>
      </c>
      <c r="D38" s="277">
        <f>D9*G38</f>
        <v>6.6666666666666671E-3</v>
      </c>
      <c r="E38" s="277">
        <f>E9*G38</f>
        <v>6.6666666666666671E-3</v>
      </c>
      <c r="F38" s="277">
        <f>F9*G38</f>
        <v>6.6666666666666671E-3</v>
      </c>
      <c r="G38" s="276">
        <v>0.2</v>
      </c>
      <c r="H38" s="266"/>
    </row>
    <row r="39" spans="1:37" x14ac:dyDescent="0.25">
      <c r="A39" s="276"/>
      <c r="B39" s="276"/>
      <c r="C39" s="276"/>
      <c r="D39" s="276"/>
      <c r="E39" s="276"/>
      <c r="F39" s="276"/>
      <c r="G39" s="276"/>
      <c r="H39" s="266"/>
    </row>
    <row r="40" spans="1:37" x14ac:dyDescent="0.25">
      <c r="A40" s="276" t="s">
        <v>72</v>
      </c>
      <c r="B40" s="277">
        <f>SUM(B34:B38)</f>
        <v>0.6066666666666668</v>
      </c>
      <c r="C40" s="277">
        <f>SUM(C34:C38)</f>
        <v>0.6066666666666668</v>
      </c>
      <c r="D40" s="277">
        <f>SUM(D34:D38)</f>
        <v>0.6066666666666668</v>
      </c>
      <c r="E40" s="277">
        <f>SUM(E34:E38)</f>
        <v>0.6066666666666668</v>
      </c>
      <c r="F40" s="277">
        <f>SUM(F34:F38)</f>
        <v>0.6066666666666668</v>
      </c>
      <c r="G40" s="276"/>
      <c r="H40" s="266"/>
    </row>
    <row r="41" spans="1:37" x14ac:dyDescent="0.25">
      <c r="A41" s="266"/>
      <c r="B41" s="266"/>
      <c r="C41" s="266"/>
      <c r="D41" s="266"/>
      <c r="E41" s="266"/>
      <c r="F41" s="266"/>
      <c r="G41" s="266"/>
      <c r="H41" s="266"/>
    </row>
    <row r="42" spans="1:37" x14ac:dyDescent="0.25">
      <c r="A42" s="268"/>
      <c r="B42" s="281" t="s">
        <v>171</v>
      </c>
      <c r="C42" s="268"/>
      <c r="D42" s="268"/>
      <c r="E42" s="268"/>
      <c r="F42" s="268"/>
      <c r="G42" s="298" t="s">
        <v>276</v>
      </c>
      <c r="H42" s="266"/>
    </row>
    <row r="43" spans="1:37" x14ac:dyDescent="0.25">
      <c r="A43" s="276"/>
      <c r="B43" s="276" t="str">
        <f>B22</f>
        <v>Løsning 1</v>
      </c>
      <c r="C43" s="276" t="str">
        <f>C22</f>
        <v>Løsning 2</v>
      </c>
      <c r="D43" s="276" t="str">
        <f>D22</f>
        <v>Løsning 3</v>
      </c>
      <c r="E43" s="276" t="str">
        <f>E22</f>
        <v>Løsning 4</v>
      </c>
      <c r="F43" s="276" t="str">
        <f>F22</f>
        <v>Løsning 5</v>
      </c>
      <c r="G43" s="276" t="s">
        <v>65</v>
      </c>
      <c r="H43" s="268"/>
    </row>
    <row r="44" spans="1:37" x14ac:dyDescent="0.25">
      <c r="A44" s="276" t="s">
        <v>58</v>
      </c>
      <c r="B44" s="277">
        <f>B5*G44</f>
        <v>0.25</v>
      </c>
      <c r="C44" s="277">
        <f>C5*G44</f>
        <v>0.25</v>
      </c>
      <c r="D44" s="277">
        <f>D5*G44</f>
        <v>0.25</v>
      </c>
      <c r="E44" s="277">
        <f>E5*G44</f>
        <v>0.25</v>
      </c>
      <c r="F44" s="277">
        <f>F5*G44</f>
        <v>0.25</v>
      </c>
      <c r="G44" s="279">
        <f>'1 Scenarier og vægte'!C19</f>
        <v>0.25</v>
      </c>
      <c r="H44" s="266"/>
    </row>
    <row r="45" spans="1:37" x14ac:dyDescent="0.25">
      <c r="A45" s="276" t="s">
        <v>59</v>
      </c>
      <c r="B45" s="277">
        <f>B6*G45</f>
        <v>0.25</v>
      </c>
      <c r="C45" s="277">
        <f>C6*G45</f>
        <v>0.25</v>
      </c>
      <c r="D45" s="277">
        <f>D6*G45</f>
        <v>0.25</v>
      </c>
      <c r="E45" s="277">
        <f>E6*G45</f>
        <v>0.25</v>
      </c>
      <c r="F45" s="277">
        <f>F6*G45</f>
        <v>0.25</v>
      </c>
      <c r="G45" s="279">
        <f>'1 Scenarier og vægte'!C20</f>
        <v>0.25</v>
      </c>
      <c r="H45" s="266"/>
    </row>
    <row r="46" spans="1:37" x14ac:dyDescent="0.25">
      <c r="A46" s="276" t="s">
        <v>60</v>
      </c>
      <c r="B46" s="277">
        <f>B7*G46</f>
        <v>0.25</v>
      </c>
      <c r="C46" s="277">
        <f>C7*G46</f>
        <v>0.25</v>
      </c>
      <c r="D46" s="277">
        <f>D7*G46</f>
        <v>0.25</v>
      </c>
      <c r="E46" s="277">
        <f>E7*G46</f>
        <v>0.25</v>
      </c>
      <c r="F46" s="277">
        <f>F7*G46</f>
        <v>0.25</v>
      </c>
      <c r="G46" s="279">
        <f>'1 Scenarier og vægte'!C17</f>
        <v>0.25</v>
      </c>
      <c r="H46" s="266"/>
    </row>
    <row r="47" spans="1:37" x14ac:dyDescent="0.25">
      <c r="A47" s="276" t="s">
        <v>61</v>
      </c>
      <c r="B47" s="277">
        <f>B8*G47</f>
        <v>0</v>
      </c>
      <c r="C47" s="277">
        <f>C8*G47</f>
        <v>0</v>
      </c>
      <c r="D47" s="277">
        <f>D8*G47</f>
        <v>0</v>
      </c>
      <c r="E47" s="277">
        <f>E8*G47</f>
        <v>0</v>
      </c>
      <c r="F47" s="277">
        <f>F8*G47</f>
        <v>0</v>
      </c>
      <c r="G47" s="279">
        <f>'1 Scenarier og vægte'!C16</f>
        <v>0.25</v>
      </c>
      <c r="H47" s="266"/>
    </row>
    <row r="48" spans="1:37" x14ac:dyDescent="0.25">
      <c r="A48" s="276" t="s">
        <v>62</v>
      </c>
      <c r="B48" s="277">
        <f>B9*G48</f>
        <v>0</v>
      </c>
      <c r="C48" s="277">
        <f>C9*G48</f>
        <v>0</v>
      </c>
      <c r="D48" s="277">
        <f>D9*G48</f>
        <v>0</v>
      </c>
      <c r="E48" s="277">
        <f>E9*G48</f>
        <v>0</v>
      </c>
      <c r="F48" s="277">
        <f>F9*G48</f>
        <v>0</v>
      </c>
      <c r="G48" s="279">
        <f>'1 Scenarier og vægte'!C18</f>
        <v>0</v>
      </c>
      <c r="H48" s="278"/>
    </row>
    <row r="49" spans="1:18" x14ac:dyDescent="0.25">
      <c r="A49" s="276"/>
      <c r="B49" s="276"/>
      <c r="C49" s="276"/>
      <c r="D49" s="276"/>
      <c r="E49" s="276"/>
      <c r="F49" s="276"/>
      <c r="G49" s="276"/>
      <c r="H49" s="268"/>
    </row>
    <row r="50" spans="1:18" x14ac:dyDescent="0.25">
      <c r="A50" s="276" t="s">
        <v>72</v>
      </c>
      <c r="B50" s="277">
        <f>SUM(B44:B48)</f>
        <v>0.75</v>
      </c>
      <c r="C50" s="277">
        <f>SUM(C44:C48)</f>
        <v>0.75</v>
      </c>
      <c r="D50" s="277">
        <f>SUM(D44:D48)</f>
        <v>0.75</v>
      </c>
      <c r="E50" s="277">
        <f>SUM(E44:E48)</f>
        <v>0.75</v>
      </c>
      <c r="F50" s="277">
        <f>SUM(F44:F48)</f>
        <v>0.75</v>
      </c>
      <c r="G50" s="276"/>
      <c r="H50" s="268"/>
    </row>
    <row r="51" spans="1:18" x14ac:dyDescent="0.25">
      <c r="A51" s="266"/>
      <c r="B51" s="266"/>
      <c r="C51" s="266"/>
      <c r="D51" s="266"/>
      <c r="E51" s="266"/>
      <c r="F51" s="266"/>
      <c r="G51" s="266"/>
      <c r="H51" s="266"/>
    </row>
    <row r="59" spans="1:18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</row>
    <row r="60" spans="1:18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</row>
    <row r="61" spans="1:18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</row>
    <row r="62" spans="1:18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</row>
    <row r="63" spans="1:18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</row>
    <row r="64" spans="1:18" x14ac:dyDescent="0.25">
      <c r="A64" s="35"/>
      <c r="B64" s="35"/>
      <c r="C64" s="31"/>
      <c r="D64" s="31"/>
      <c r="E64" s="31"/>
      <c r="F64" s="31"/>
      <c r="G64" s="31"/>
      <c r="H64" s="31"/>
      <c r="I64" s="35"/>
      <c r="J64" s="35"/>
      <c r="K64" s="35"/>
      <c r="L64" s="35"/>
      <c r="M64" s="35"/>
      <c r="N64" s="35"/>
      <c r="O64" s="35"/>
      <c r="P64" s="35"/>
      <c r="Q64" s="35"/>
      <c r="R64" s="35"/>
    </row>
    <row r="65" spans="1:18" x14ac:dyDescent="0.25">
      <c r="A65" s="35"/>
      <c r="B65" s="35"/>
      <c r="C65" s="31"/>
      <c r="D65" s="31"/>
      <c r="E65" s="31"/>
      <c r="F65" s="31"/>
      <c r="G65" s="31"/>
      <c r="H65" s="31"/>
      <c r="I65" s="35"/>
      <c r="J65" s="35"/>
      <c r="K65" s="35"/>
      <c r="L65" s="35"/>
      <c r="M65" s="35"/>
      <c r="N65" s="35"/>
      <c r="O65" s="35"/>
      <c r="P65" s="35"/>
      <c r="Q65" s="35"/>
      <c r="R65" s="35"/>
    </row>
    <row r="66" spans="1:18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</row>
    <row r="67" spans="1:18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</row>
    <row r="68" spans="1:18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</row>
    <row r="69" spans="1:18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</row>
    <row r="70" spans="1:18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</row>
    <row r="71" spans="1:18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</row>
    <row r="72" spans="1:18" x14ac:dyDescent="0.25">
      <c r="A72" s="141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</row>
    <row r="73" spans="1:18" x14ac:dyDescent="0.25">
      <c r="A73" s="141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</row>
    <row r="74" spans="1:18" x14ac:dyDescent="0.25">
      <c r="A74" s="35"/>
      <c r="B74" s="35"/>
      <c r="C74" s="35"/>
      <c r="D74" s="35"/>
      <c r="E74" s="35"/>
      <c r="F74" s="35"/>
      <c r="G74" s="31"/>
      <c r="H74" s="31"/>
      <c r="I74" s="31"/>
      <c r="J74" s="31"/>
      <c r="K74" s="35"/>
      <c r="L74" s="35"/>
      <c r="M74" s="35"/>
      <c r="N74" s="35"/>
      <c r="O74" s="35"/>
      <c r="P74" s="35"/>
      <c r="Q74" s="35"/>
      <c r="R74" s="35"/>
    </row>
    <row r="75" spans="1:18" x14ac:dyDescent="0.25">
      <c r="A75" s="35"/>
      <c r="B75" s="35"/>
      <c r="C75" s="35"/>
      <c r="D75" s="35"/>
      <c r="E75" s="35"/>
      <c r="F75" s="35"/>
      <c r="G75" s="140"/>
      <c r="H75" s="35"/>
      <c r="I75" s="140"/>
      <c r="K75" s="35"/>
      <c r="L75" s="35"/>
      <c r="M75" s="35"/>
      <c r="N75" s="35"/>
      <c r="O75" s="35"/>
      <c r="P75" s="35"/>
      <c r="Q75" s="35"/>
      <c r="R75" s="35"/>
    </row>
    <row r="76" spans="1:18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</row>
    <row r="77" spans="1:18" x14ac:dyDescent="0.25">
      <c r="A77" s="35"/>
      <c r="B77" s="35"/>
      <c r="C77" s="35"/>
      <c r="D77" s="35"/>
      <c r="E77" s="35"/>
      <c r="F77" s="35"/>
      <c r="G77" s="140"/>
      <c r="H77" s="35"/>
      <c r="I77" s="140"/>
      <c r="J77" s="140"/>
      <c r="K77" s="35"/>
      <c r="L77" s="35"/>
      <c r="M77" s="35"/>
      <c r="N77" s="35"/>
      <c r="O77" s="35"/>
      <c r="P77" s="35"/>
      <c r="Q77" s="35"/>
      <c r="R77" s="35"/>
    </row>
    <row r="78" spans="1:18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</row>
    <row r="79" spans="1:18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</row>
    <row r="80" spans="1:18" x14ac:dyDescent="0.25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5"/>
      <c r="L80" s="35"/>
      <c r="M80" s="35"/>
      <c r="N80" s="35"/>
      <c r="O80" s="35"/>
      <c r="P80" s="35"/>
      <c r="Q80" s="35"/>
      <c r="R80" s="35"/>
    </row>
    <row r="81" spans="1:18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</row>
    <row r="82" spans="1:18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</row>
    <row r="83" spans="1:18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</row>
    <row r="84" spans="1:18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</row>
    <row r="85" spans="1:18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</row>
    <row r="86" spans="1:18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</row>
    <row r="87" spans="1:18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</row>
    <row r="88" spans="1:18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</row>
    <row r="89" spans="1:18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</row>
    <row r="90" spans="1:18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</row>
    <row r="91" spans="1:18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</row>
    <row r="92" spans="1:18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</row>
    <row r="93" spans="1:18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</row>
    <row r="94" spans="1:18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</row>
    <row r="95" spans="1:18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</row>
    <row r="96" spans="1:18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</row>
    <row r="97" spans="1:18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</row>
    <row r="98" spans="1:18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</row>
    <row r="99" spans="1:18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</row>
    <row r="100" spans="1:18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</row>
    <row r="101" spans="1:18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</row>
    <row r="102" spans="1:18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</row>
    <row r="103" spans="1:18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</row>
    <row r="104" spans="1:18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</row>
    <row r="105" spans="1:18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</row>
    <row r="106" spans="1:18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</row>
    <row r="107" spans="1:18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</row>
    <row r="108" spans="1:18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</row>
    <row r="109" spans="1:18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</row>
    <row r="110" spans="1:18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</row>
    <row r="111" spans="1:18" x14ac:dyDescent="0.2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</row>
    <row r="112" spans="1:18" x14ac:dyDescent="0.2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</row>
    <row r="113" spans="1:18" x14ac:dyDescent="0.2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</row>
    <row r="114" spans="1:18" x14ac:dyDescent="0.2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</row>
    <row r="115" spans="1:18" x14ac:dyDescent="0.2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</row>
    <row r="116" spans="1:18" x14ac:dyDescent="0.2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</row>
    <row r="117" spans="1:18" x14ac:dyDescent="0.2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</row>
    <row r="118" spans="1:18" x14ac:dyDescent="0.2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</row>
    <row r="119" spans="1:18" x14ac:dyDescent="0.2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</row>
    <row r="120" spans="1:18" x14ac:dyDescent="0.2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</row>
    <row r="121" spans="1:18" x14ac:dyDescent="0.2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</row>
    <row r="122" spans="1:18" x14ac:dyDescent="0.2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</row>
    <row r="123" spans="1:18" x14ac:dyDescent="0.2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</row>
    <row r="124" spans="1:18" x14ac:dyDescent="0.2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</row>
    <row r="125" spans="1:18" x14ac:dyDescent="0.2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</row>
    <row r="126" spans="1:18" x14ac:dyDescent="0.2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</row>
    <row r="127" spans="1:18" x14ac:dyDescent="0.2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</row>
    <row r="128" spans="1:18" x14ac:dyDescent="0.2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</row>
    <row r="129" spans="1:18" x14ac:dyDescent="0.2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</row>
    <row r="130" spans="1:18" x14ac:dyDescent="0.2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</row>
    <row r="131" spans="1:18" x14ac:dyDescent="0.2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</row>
    <row r="132" spans="1:18" x14ac:dyDescent="0.2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</row>
    <row r="133" spans="1:18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</row>
    <row r="134" spans="1:18" x14ac:dyDescent="0.2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</row>
    <row r="135" spans="1:18" x14ac:dyDescent="0.2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</row>
    <row r="136" spans="1:18" x14ac:dyDescent="0.2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</row>
    <row r="137" spans="1:18" x14ac:dyDescent="0.2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</row>
    <row r="138" spans="1:18" x14ac:dyDescent="0.2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</row>
    <row r="139" spans="1:18" x14ac:dyDescent="0.2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</row>
    <row r="140" spans="1:18" x14ac:dyDescent="0.2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</row>
    <row r="141" spans="1:18" x14ac:dyDescent="0.2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</row>
    <row r="142" spans="1:18" x14ac:dyDescent="0.2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</row>
    <row r="143" spans="1:18" x14ac:dyDescent="0.2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</row>
    <row r="144" spans="1:18" x14ac:dyDescent="0.2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</row>
    <row r="145" spans="1:18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</row>
    <row r="146" spans="1:18" x14ac:dyDescent="0.2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</row>
    <row r="147" spans="1:18" x14ac:dyDescent="0.2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</row>
    <row r="148" spans="1:18" x14ac:dyDescent="0.2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</row>
    <row r="149" spans="1:18" x14ac:dyDescent="0.2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</row>
    <row r="150" spans="1:18" x14ac:dyDescent="0.2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</row>
    <row r="151" spans="1:18" x14ac:dyDescent="0.2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</row>
    <row r="152" spans="1:18" x14ac:dyDescent="0.2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</row>
    <row r="153" spans="1:18" x14ac:dyDescent="0.2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</row>
    <row r="154" spans="1:18" x14ac:dyDescent="0.2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</row>
    <row r="155" spans="1:18" x14ac:dyDescent="0.2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</row>
    <row r="156" spans="1:18" x14ac:dyDescent="0.2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</row>
    <row r="157" spans="1:18" x14ac:dyDescent="0.2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</row>
    <row r="158" spans="1:18" x14ac:dyDescent="0.2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</row>
    <row r="159" spans="1:18" x14ac:dyDescent="0.2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</row>
    <row r="160" spans="1:18" x14ac:dyDescent="0.2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</row>
    <row r="161" spans="1:18" x14ac:dyDescent="0.2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2" spans="1:18" x14ac:dyDescent="0.2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</row>
    <row r="163" spans="1:18" x14ac:dyDescent="0.2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4" spans="1:18" x14ac:dyDescent="0.2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</row>
    <row r="165" spans="1:18" x14ac:dyDescent="0.2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6" spans="1:18" x14ac:dyDescent="0.2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</row>
    <row r="167" spans="1:18" x14ac:dyDescent="0.2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68" spans="1:18" x14ac:dyDescent="0.2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</row>
    <row r="169" spans="1:18" x14ac:dyDescent="0.2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</row>
    <row r="170" spans="1:18" x14ac:dyDescent="0.2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</row>
    <row r="171" spans="1:18" x14ac:dyDescent="0.2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</row>
    <row r="172" spans="1:18" x14ac:dyDescent="0.2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</row>
    <row r="173" spans="1:18" x14ac:dyDescent="0.2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</row>
    <row r="174" spans="1:18" x14ac:dyDescent="0.2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</row>
    <row r="175" spans="1:18" x14ac:dyDescent="0.2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6" spans="1:18" x14ac:dyDescent="0.2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</row>
    <row r="177" spans="1:18" x14ac:dyDescent="0.2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8" spans="1:18" x14ac:dyDescent="0.2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</row>
    <row r="179" spans="1:18" x14ac:dyDescent="0.2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0" spans="1:18" x14ac:dyDescent="0.2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</row>
    <row r="181" spans="1:18" x14ac:dyDescent="0.2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2" spans="1:18" x14ac:dyDescent="0.2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</row>
    <row r="183" spans="1:18" x14ac:dyDescent="0.2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</row>
    <row r="184" spans="1:18" x14ac:dyDescent="0.2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</row>
    <row r="185" spans="1:18" x14ac:dyDescent="0.2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  <row r="186" spans="1:18" x14ac:dyDescent="0.2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</row>
    <row r="187" spans="1:18" x14ac:dyDescent="0.2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</row>
    <row r="188" spans="1:18" x14ac:dyDescent="0.2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</row>
    <row r="189" spans="1:18" x14ac:dyDescent="0.2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</row>
    <row r="190" spans="1:18" x14ac:dyDescent="0.2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</row>
    <row r="191" spans="1:18" x14ac:dyDescent="0.2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</row>
    <row r="192" spans="1:18" x14ac:dyDescent="0.2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</row>
    <row r="193" spans="1:18" x14ac:dyDescent="0.2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</row>
    <row r="194" spans="1:18" x14ac:dyDescent="0.2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</row>
    <row r="195" spans="1:18" x14ac:dyDescent="0.2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</row>
    <row r="196" spans="1:18" x14ac:dyDescent="0.2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</row>
    <row r="197" spans="1:18" x14ac:dyDescent="0.2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</row>
    <row r="198" spans="1:18" x14ac:dyDescent="0.2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</row>
    <row r="199" spans="1:18" x14ac:dyDescent="0.2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</row>
    <row r="200" spans="1:18" x14ac:dyDescent="0.2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</row>
    <row r="201" spans="1:18" x14ac:dyDescent="0.2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</row>
    <row r="202" spans="1:18" x14ac:dyDescent="0.2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</row>
    <row r="203" spans="1:18" x14ac:dyDescent="0.2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</row>
    <row r="204" spans="1:18" x14ac:dyDescent="0.2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</row>
    <row r="205" spans="1:18" x14ac:dyDescent="0.2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</row>
    <row r="206" spans="1:18" x14ac:dyDescent="0.2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</row>
    <row r="207" spans="1:18" x14ac:dyDescent="0.2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</row>
    <row r="208" spans="1:18" x14ac:dyDescent="0.2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57" max="16383" man="1"/>
  </rowBreaks>
  <colBreaks count="2" manualBreakCount="2">
    <brk id="9" max="1048575" man="1"/>
    <brk id="22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workbookViewId="0">
      <selection activeCell="A3" sqref="A3"/>
    </sheetView>
  </sheetViews>
  <sheetFormatPr defaultRowHeight="15" x14ac:dyDescent="0.25"/>
  <cols>
    <col min="1" max="1" width="9.140625" style="154"/>
    <col min="2" max="2" width="13.140625" style="154" customWidth="1"/>
    <col min="3" max="3" width="9.140625" style="154"/>
    <col min="4" max="4" width="10.7109375" style="154" customWidth="1"/>
    <col min="5" max="6" width="9.140625" style="154"/>
    <col min="7" max="7" width="10.140625" style="154" customWidth="1"/>
    <col min="8" max="8" width="13.42578125" style="154" customWidth="1"/>
    <col min="9" max="10" width="10.28515625" style="154" customWidth="1"/>
    <col min="11" max="11" width="12.140625" style="154" customWidth="1"/>
    <col min="12" max="12" width="13.28515625" style="154" customWidth="1"/>
    <col min="13" max="14" width="14.28515625" style="154" customWidth="1"/>
    <col min="15" max="16384" width="9.140625" style="154"/>
  </cols>
  <sheetData>
    <row r="1" spans="1:16" ht="18.75" x14ac:dyDescent="0.3">
      <c r="A1" s="328" t="s">
        <v>284</v>
      </c>
      <c r="B1" s="32"/>
      <c r="L1" s="144" t="s">
        <v>173</v>
      </c>
      <c r="M1" s="145"/>
      <c r="N1" s="146">
        <v>0.05</v>
      </c>
    </row>
    <row r="2" spans="1:16" x14ac:dyDescent="0.25">
      <c r="A2" s="213" t="s">
        <v>285</v>
      </c>
      <c r="B2" s="32"/>
      <c r="L2" s="332" t="s">
        <v>290</v>
      </c>
      <c r="M2" s="331"/>
      <c r="N2" s="330">
        <v>0.15</v>
      </c>
      <c r="O2" s="154" t="s">
        <v>291</v>
      </c>
    </row>
    <row r="3" spans="1:16" x14ac:dyDescent="0.25">
      <c r="A3" s="1"/>
      <c r="B3" s="1"/>
      <c r="C3" s="1"/>
    </row>
    <row r="4" spans="1:16" s="143" customFormat="1" ht="31.5" customHeight="1" x14ac:dyDescent="0.25">
      <c r="A4" s="147"/>
      <c r="B4" s="397" t="s">
        <v>174</v>
      </c>
      <c r="C4" s="397"/>
      <c r="D4" s="397"/>
      <c r="E4" s="397"/>
      <c r="F4" s="397"/>
      <c r="G4" s="397"/>
      <c r="H4" s="397"/>
      <c r="I4" s="397"/>
      <c r="J4" s="156"/>
      <c r="K4" s="398" t="s">
        <v>176</v>
      </c>
      <c r="L4" s="398"/>
      <c r="M4" s="398" t="s">
        <v>294</v>
      </c>
      <c r="N4" s="398"/>
    </row>
    <row r="5" spans="1:16" s="142" customFormat="1" ht="47.25" customHeight="1" x14ac:dyDescent="0.2">
      <c r="A5" s="148" t="s">
        <v>42</v>
      </c>
      <c r="B5" s="148" t="s">
        <v>286</v>
      </c>
      <c r="C5" s="148" t="s">
        <v>287</v>
      </c>
      <c r="D5" s="148" t="s">
        <v>288</v>
      </c>
      <c r="E5" s="148" t="s">
        <v>289</v>
      </c>
      <c r="F5" s="148" t="s">
        <v>289</v>
      </c>
      <c r="G5" s="148" t="s">
        <v>175</v>
      </c>
      <c r="H5" s="148" t="s">
        <v>292</v>
      </c>
      <c r="I5" s="148" t="s">
        <v>172</v>
      </c>
      <c r="J5" s="148" t="s">
        <v>293</v>
      </c>
      <c r="K5" s="148" t="s">
        <v>177</v>
      </c>
      <c r="L5" s="148" t="s">
        <v>178</v>
      </c>
      <c r="M5" s="148" t="s">
        <v>177</v>
      </c>
      <c r="N5" s="148" t="s">
        <v>178</v>
      </c>
    </row>
    <row r="6" spans="1:16" x14ac:dyDescent="0.25">
      <c r="A6" s="149">
        <v>1</v>
      </c>
      <c r="B6" s="154">
        <v>7500</v>
      </c>
      <c r="C6" s="154">
        <v>7500</v>
      </c>
      <c r="D6" s="154">
        <v>15000</v>
      </c>
      <c r="E6" s="154">
        <v>50000</v>
      </c>
      <c r="G6" s="154">
        <f t="shared" ref="G6:G69" si="0">SUM(B6:F6)</f>
        <v>80000</v>
      </c>
      <c r="H6" s="154">
        <f t="shared" ref="H6:H37" si="1">G6*(1+$N$2)</f>
        <v>92000</v>
      </c>
      <c r="I6" s="154">
        <f t="shared" ref="I6:I37" si="2">G6/((1+$N$1)^A6)</f>
        <v>76190.476190476184</v>
      </c>
      <c r="J6" s="154">
        <f>H6/((1+$N$1)^A6)</f>
        <v>87619.047619047618</v>
      </c>
      <c r="K6" s="150">
        <f>SUM(I6:I105)*0.000001</f>
        <v>7.4397049988482449</v>
      </c>
      <c r="L6" s="150">
        <f>SUM(G6:G105)*0.000001</f>
        <v>53.15</v>
      </c>
      <c r="M6" s="150">
        <f>SUM(J6:J105)*0.000001</f>
        <v>8.5556607486754821</v>
      </c>
      <c r="N6" s="150">
        <f>SUM(H6:H105)*0.000001</f>
        <v>61.122499999999995</v>
      </c>
    </row>
    <row r="7" spans="1:16" x14ac:dyDescent="0.25">
      <c r="A7" s="149">
        <v>2</v>
      </c>
      <c r="B7" s="154">
        <v>7500</v>
      </c>
      <c r="C7" s="154">
        <v>7500</v>
      </c>
      <c r="D7" s="154">
        <v>15000</v>
      </c>
      <c r="E7" s="154">
        <v>50000</v>
      </c>
      <c r="G7" s="154">
        <f t="shared" si="0"/>
        <v>80000</v>
      </c>
      <c r="H7" s="154">
        <f t="shared" si="1"/>
        <v>92000</v>
      </c>
      <c r="I7" s="154">
        <f t="shared" si="2"/>
        <v>72562.358276643994</v>
      </c>
      <c r="J7" s="154">
        <f>H7/((1+$N$1)^A7)</f>
        <v>83446.712018140592</v>
      </c>
    </row>
    <row r="8" spans="1:16" x14ac:dyDescent="0.25">
      <c r="A8" s="149">
        <v>3</v>
      </c>
      <c r="B8" s="154">
        <v>7500</v>
      </c>
      <c r="C8" s="154">
        <v>7500</v>
      </c>
      <c r="D8" s="154">
        <v>15000</v>
      </c>
      <c r="E8" s="154">
        <v>50000</v>
      </c>
      <c r="G8" s="154">
        <f t="shared" si="0"/>
        <v>80000</v>
      </c>
      <c r="H8" s="154">
        <f t="shared" si="1"/>
        <v>92000</v>
      </c>
      <c r="I8" s="154">
        <f t="shared" si="2"/>
        <v>69107.007882518083</v>
      </c>
      <c r="J8" s="154">
        <f t="shared" ref="J8:J70" si="3">H8/((1+$N$1)^A8)</f>
        <v>79473.059064895788</v>
      </c>
    </row>
    <row r="9" spans="1:16" x14ac:dyDescent="0.25">
      <c r="A9" s="149">
        <v>4</v>
      </c>
      <c r="B9" s="154">
        <v>7500</v>
      </c>
      <c r="C9" s="154">
        <v>7500</v>
      </c>
      <c r="D9" s="154">
        <v>15000</v>
      </c>
      <c r="E9" s="154">
        <v>50000</v>
      </c>
      <c r="G9" s="154">
        <f t="shared" si="0"/>
        <v>80000</v>
      </c>
      <c r="H9" s="154">
        <f t="shared" si="1"/>
        <v>92000</v>
      </c>
      <c r="I9" s="154">
        <f t="shared" si="2"/>
        <v>65816.197983350561</v>
      </c>
      <c r="J9" s="154">
        <f t="shared" si="3"/>
        <v>75688.62768085314</v>
      </c>
    </row>
    <row r="10" spans="1:16" x14ac:dyDescent="0.25">
      <c r="A10" s="149">
        <v>5</v>
      </c>
      <c r="B10" s="154">
        <v>7500</v>
      </c>
      <c r="C10" s="154">
        <v>7500</v>
      </c>
      <c r="D10" s="154">
        <v>15000</v>
      </c>
      <c r="E10" s="154">
        <v>50000</v>
      </c>
      <c r="G10" s="154">
        <f t="shared" si="0"/>
        <v>80000</v>
      </c>
      <c r="H10" s="154">
        <f t="shared" si="1"/>
        <v>92000</v>
      </c>
      <c r="I10" s="154">
        <f t="shared" si="2"/>
        <v>62682.093317476712</v>
      </c>
      <c r="J10" s="154">
        <f t="shared" si="3"/>
        <v>72084.407315098229</v>
      </c>
    </row>
    <row r="11" spans="1:16" x14ac:dyDescent="0.25">
      <c r="A11" s="149">
        <v>6</v>
      </c>
      <c r="B11" s="154">
        <v>7500</v>
      </c>
      <c r="C11" s="154">
        <v>7500</v>
      </c>
      <c r="D11" s="154">
        <v>15000</v>
      </c>
      <c r="E11" s="154">
        <v>50000</v>
      </c>
      <c r="G11" s="154">
        <f t="shared" si="0"/>
        <v>80000</v>
      </c>
      <c r="H11" s="154">
        <f t="shared" si="1"/>
        <v>92000</v>
      </c>
      <c r="I11" s="154">
        <f t="shared" si="2"/>
        <v>59697.231730930216</v>
      </c>
      <c r="J11" s="154">
        <f t="shared" si="3"/>
        <v>68651.816490569749</v>
      </c>
    </row>
    <row r="12" spans="1:16" x14ac:dyDescent="0.25">
      <c r="A12" s="149">
        <v>7</v>
      </c>
      <c r="B12" s="154">
        <v>7500</v>
      </c>
      <c r="C12" s="154">
        <v>7500</v>
      </c>
      <c r="D12" s="154">
        <v>15000</v>
      </c>
      <c r="E12" s="154">
        <v>50000</v>
      </c>
      <c r="G12" s="154">
        <f t="shared" si="0"/>
        <v>80000</v>
      </c>
      <c r="H12" s="154">
        <f t="shared" si="1"/>
        <v>92000</v>
      </c>
      <c r="I12" s="154">
        <f t="shared" si="2"/>
        <v>56854.506410409718</v>
      </c>
      <c r="J12" s="154">
        <f t="shared" si="3"/>
        <v>65382.682371971176</v>
      </c>
    </row>
    <row r="13" spans="1:16" x14ac:dyDescent="0.25">
      <c r="A13" s="149">
        <v>8</v>
      </c>
      <c r="B13" s="154">
        <v>7500</v>
      </c>
      <c r="C13" s="154">
        <v>7500</v>
      </c>
      <c r="D13" s="154">
        <v>15000</v>
      </c>
      <c r="E13" s="154">
        <v>50000</v>
      </c>
      <c r="G13" s="154">
        <f t="shared" si="0"/>
        <v>80000</v>
      </c>
      <c r="H13" s="154">
        <f t="shared" si="1"/>
        <v>92000</v>
      </c>
      <c r="I13" s="154">
        <f t="shared" si="2"/>
        <v>54147.148962294974</v>
      </c>
      <c r="J13" s="154">
        <f t="shared" si="3"/>
        <v>62269.221306639221</v>
      </c>
      <c r="P13" s="169"/>
    </row>
    <row r="14" spans="1:16" x14ac:dyDescent="0.25">
      <c r="A14" s="149">
        <v>9</v>
      </c>
      <c r="B14" s="154">
        <v>7500</v>
      </c>
      <c r="C14" s="154">
        <v>7500</v>
      </c>
      <c r="D14" s="154">
        <v>15000</v>
      </c>
      <c r="E14" s="154">
        <v>50000</v>
      </c>
      <c r="G14" s="154">
        <f t="shared" si="0"/>
        <v>80000</v>
      </c>
      <c r="H14" s="154">
        <f t="shared" si="1"/>
        <v>92000</v>
      </c>
      <c r="I14" s="154">
        <f t="shared" si="2"/>
        <v>51568.713297423783</v>
      </c>
      <c r="J14" s="154">
        <f t="shared" si="3"/>
        <v>59304.020292037349</v>
      </c>
    </row>
    <row r="15" spans="1:16" x14ac:dyDescent="0.25">
      <c r="A15" s="149">
        <v>10</v>
      </c>
      <c r="B15" s="154">
        <v>7500</v>
      </c>
      <c r="C15" s="154">
        <v>7500</v>
      </c>
      <c r="D15" s="154">
        <v>15000</v>
      </c>
      <c r="E15" s="154">
        <v>50000</v>
      </c>
      <c r="G15" s="154">
        <f t="shared" si="0"/>
        <v>80000</v>
      </c>
      <c r="H15" s="154">
        <f t="shared" si="1"/>
        <v>92000</v>
      </c>
      <c r="I15" s="154">
        <f t="shared" si="2"/>
        <v>49113.060283260747</v>
      </c>
      <c r="J15" s="154">
        <f t="shared" si="3"/>
        <v>56480.019325749854</v>
      </c>
    </row>
    <row r="16" spans="1:16" x14ac:dyDescent="0.25">
      <c r="A16" s="149">
        <v>11</v>
      </c>
      <c r="B16" s="154">
        <v>7500</v>
      </c>
      <c r="C16" s="154">
        <v>7500</v>
      </c>
      <c r="D16" s="154">
        <v>15000</v>
      </c>
      <c r="E16" s="154">
        <v>50000</v>
      </c>
      <c r="G16" s="154">
        <f t="shared" si="0"/>
        <v>80000</v>
      </c>
      <c r="H16" s="154">
        <f t="shared" si="1"/>
        <v>92000</v>
      </c>
      <c r="I16" s="154">
        <f t="shared" si="2"/>
        <v>46774.343126914995</v>
      </c>
      <c r="J16" s="154">
        <f t="shared" si="3"/>
        <v>53790.494595952237</v>
      </c>
    </row>
    <row r="17" spans="1:16" x14ac:dyDescent="0.25">
      <c r="A17" s="149">
        <v>12</v>
      </c>
      <c r="B17" s="154">
        <v>7500</v>
      </c>
      <c r="C17" s="154">
        <v>7500</v>
      </c>
      <c r="D17" s="154">
        <v>15000</v>
      </c>
      <c r="E17" s="154">
        <v>50000</v>
      </c>
      <c r="G17" s="154">
        <f t="shared" si="0"/>
        <v>80000</v>
      </c>
      <c r="H17" s="154">
        <f t="shared" si="1"/>
        <v>92000</v>
      </c>
      <c r="I17" s="154">
        <f t="shared" si="2"/>
        <v>44546.993454204763</v>
      </c>
      <c r="J17" s="154">
        <f t="shared" si="3"/>
        <v>51229.042472335474</v>
      </c>
    </row>
    <row r="18" spans="1:16" x14ac:dyDescent="0.25">
      <c r="A18" s="149">
        <v>13</v>
      </c>
      <c r="B18" s="154">
        <v>7500</v>
      </c>
      <c r="C18" s="154">
        <v>7500</v>
      </c>
      <c r="D18" s="154">
        <v>15000</v>
      </c>
      <c r="E18" s="154">
        <v>50000</v>
      </c>
      <c r="G18" s="154">
        <f t="shared" si="0"/>
        <v>80000</v>
      </c>
      <c r="H18" s="154">
        <f t="shared" si="1"/>
        <v>92000</v>
      </c>
      <c r="I18" s="154">
        <f t="shared" si="2"/>
        <v>42425.708051623573</v>
      </c>
      <c r="J18" s="154">
        <f t="shared" si="3"/>
        <v>48789.564259367107</v>
      </c>
    </row>
    <row r="19" spans="1:16" x14ac:dyDescent="0.25">
      <c r="A19" s="149">
        <v>14</v>
      </c>
      <c r="B19" s="154">
        <v>7500</v>
      </c>
      <c r="C19" s="154">
        <v>7500</v>
      </c>
      <c r="D19" s="154">
        <v>15000</v>
      </c>
      <c r="E19" s="154">
        <v>50000</v>
      </c>
      <c r="G19" s="154">
        <f t="shared" si="0"/>
        <v>80000</v>
      </c>
      <c r="H19" s="154">
        <f t="shared" si="1"/>
        <v>92000</v>
      </c>
      <c r="I19" s="154">
        <f t="shared" si="2"/>
        <v>40405.436239641509</v>
      </c>
      <c r="J19" s="154">
        <f t="shared" si="3"/>
        <v>46466.251675587737</v>
      </c>
      <c r="P19" s="169"/>
    </row>
    <row r="20" spans="1:16" x14ac:dyDescent="0.25">
      <c r="A20" s="149">
        <v>15</v>
      </c>
      <c r="B20" s="154">
        <v>7500</v>
      </c>
      <c r="C20" s="154">
        <v>7500</v>
      </c>
      <c r="D20" s="154">
        <v>15000</v>
      </c>
      <c r="E20" s="154">
        <v>50000</v>
      </c>
      <c r="G20" s="154">
        <f t="shared" si="0"/>
        <v>80000</v>
      </c>
      <c r="H20" s="154">
        <f t="shared" si="1"/>
        <v>92000</v>
      </c>
      <c r="I20" s="154">
        <f t="shared" si="2"/>
        <v>38481.367847277616</v>
      </c>
      <c r="J20" s="154">
        <f t="shared" si="3"/>
        <v>44253.57302436926</v>
      </c>
    </row>
    <row r="21" spans="1:16" x14ac:dyDescent="0.25">
      <c r="A21" s="149">
        <v>16</v>
      </c>
      <c r="B21" s="154">
        <v>11250</v>
      </c>
      <c r="C21" s="154">
        <v>7500</v>
      </c>
      <c r="D21" s="154">
        <v>15000</v>
      </c>
      <c r="E21" s="154">
        <v>50000</v>
      </c>
      <c r="G21" s="154">
        <f t="shared" si="0"/>
        <v>83750</v>
      </c>
      <c r="H21" s="154">
        <f t="shared" si="1"/>
        <v>96312.499999999985</v>
      </c>
      <c r="I21" s="154">
        <f t="shared" si="2"/>
        <v>38366.839966779771</v>
      </c>
      <c r="J21" s="154">
        <f t="shared" si="3"/>
        <v>44121.865961796728</v>
      </c>
    </row>
    <row r="22" spans="1:16" x14ac:dyDescent="0.25">
      <c r="A22" s="149">
        <v>17</v>
      </c>
      <c r="B22" s="154">
        <v>11250</v>
      </c>
      <c r="C22" s="154">
        <v>7500</v>
      </c>
      <c r="D22" s="154">
        <v>15000</v>
      </c>
      <c r="E22" s="154">
        <v>50000</v>
      </c>
      <c r="G22" s="154">
        <f t="shared" si="0"/>
        <v>83750</v>
      </c>
      <c r="H22" s="154">
        <f t="shared" si="1"/>
        <v>96312.499999999985</v>
      </c>
      <c r="I22" s="154">
        <f t="shared" si="2"/>
        <v>36539.847587409298</v>
      </c>
      <c r="J22" s="154">
        <f t="shared" si="3"/>
        <v>42020.824725520688</v>
      </c>
    </row>
    <row r="23" spans="1:16" x14ac:dyDescent="0.25">
      <c r="A23" s="149">
        <v>18</v>
      </c>
      <c r="B23" s="154">
        <v>11250</v>
      </c>
      <c r="C23" s="154">
        <v>7500</v>
      </c>
      <c r="D23" s="154">
        <v>15000</v>
      </c>
      <c r="E23" s="154">
        <v>50000</v>
      </c>
      <c r="G23" s="154">
        <f t="shared" si="0"/>
        <v>83750</v>
      </c>
      <c r="H23" s="154">
        <f t="shared" si="1"/>
        <v>96312.499999999985</v>
      </c>
      <c r="I23" s="154">
        <f t="shared" si="2"/>
        <v>34799.854845151713</v>
      </c>
      <c r="J23" s="154">
        <f t="shared" si="3"/>
        <v>40019.833071924462</v>
      </c>
    </row>
    <row r="24" spans="1:16" x14ac:dyDescent="0.25">
      <c r="A24" s="149">
        <v>19</v>
      </c>
      <c r="B24" s="154">
        <v>11250</v>
      </c>
      <c r="C24" s="154">
        <v>7500</v>
      </c>
      <c r="D24" s="154">
        <v>15000</v>
      </c>
      <c r="E24" s="154">
        <v>50000</v>
      </c>
      <c r="G24" s="154">
        <f t="shared" si="0"/>
        <v>83750</v>
      </c>
      <c r="H24" s="154">
        <f t="shared" si="1"/>
        <v>96312.499999999985</v>
      </c>
      <c r="I24" s="154">
        <f t="shared" si="2"/>
        <v>33142.718900144486</v>
      </c>
      <c r="J24" s="154">
        <f t="shared" si="3"/>
        <v>38114.126735166159</v>
      </c>
    </row>
    <row r="25" spans="1:16" x14ac:dyDescent="0.25">
      <c r="A25" s="149">
        <v>20</v>
      </c>
      <c r="B25" s="154">
        <v>11250</v>
      </c>
      <c r="C25" s="154">
        <v>7500</v>
      </c>
      <c r="D25" s="154">
        <v>15000</v>
      </c>
      <c r="E25" s="154">
        <v>50000</v>
      </c>
      <c r="G25" s="154">
        <f t="shared" si="0"/>
        <v>83750</v>
      </c>
      <c r="H25" s="154">
        <f t="shared" si="1"/>
        <v>96312.499999999985</v>
      </c>
      <c r="I25" s="154">
        <f t="shared" si="2"/>
        <v>31564.494190613801</v>
      </c>
      <c r="J25" s="154">
        <f t="shared" si="3"/>
        <v>36299.168319205863</v>
      </c>
    </row>
    <row r="26" spans="1:16" x14ac:dyDescent="0.25">
      <c r="A26" s="149">
        <v>21</v>
      </c>
      <c r="B26" s="154">
        <v>11250</v>
      </c>
      <c r="C26" s="154">
        <v>7500</v>
      </c>
      <c r="D26" s="154">
        <v>15000</v>
      </c>
      <c r="E26" s="154">
        <v>50000</v>
      </c>
      <c r="G26" s="154">
        <f t="shared" si="0"/>
        <v>83750</v>
      </c>
      <c r="H26" s="154">
        <f t="shared" si="1"/>
        <v>96312.499999999985</v>
      </c>
      <c r="I26" s="154">
        <f t="shared" si="2"/>
        <v>30061.423038679812</v>
      </c>
      <c r="J26" s="154">
        <f t="shared" si="3"/>
        <v>34570.636494481776</v>
      </c>
    </row>
    <row r="27" spans="1:16" x14ac:dyDescent="0.25">
      <c r="A27" s="149">
        <v>22</v>
      </c>
      <c r="B27" s="154">
        <v>11250</v>
      </c>
      <c r="C27" s="154">
        <v>7500</v>
      </c>
      <c r="D27" s="154">
        <v>15000</v>
      </c>
      <c r="E27" s="154">
        <v>50000</v>
      </c>
      <c r="G27" s="154">
        <f t="shared" si="0"/>
        <v>83750</v>
      </c>
      <c r="H27" s="154">
        <f t="shared" si="1"/>
        <v>96312.499999999985</v>
      </c>
      <c r="I27" s="154">
        <f t="shared" si="2"/>
        <v>28629.926703504581</v>
      </c>
      <c r="J27" s="154">
        <f t="shared" si="3"/>
        <v>32924.415709030269</v>
      </c>
    </row>
    <row r="28" spans="1:16" x14ac:dyDescent="0.25">
      <c r="A28" s="149">
        <v>23</v>
      </c>
      <c r="B28" s="154">
        <v>11250</v>
      </c>
      <c r="C28" s="154">
        <v>7500</v>
      </c>
      <c r="D28" s="154">
        <v>15000</v>
      </c>
      <c r="E28" s="154">
        <v>50000</v>
      </c>
      <c r="G28" s="154">
        <f t="shared" si="0"/>
        <v>83750</v>
      </c>
      <c r="H28" s="154">
        <f t="shared" si="1"/>
        <v>96312.499999999985</v>
      </c>
      <c r="I28" s="154">
        <f t="shared" si="2"/>
        <v>27266.596860480549</v>
      </c>
      <c r="J28" s="154">
        <f t="shared" si="3"/>
        <v>31356.586389552627</v>
      </c>
    </row>
    <row r="29" spans="1:16" x14ac:dyDescent="0.25">
      <c r="A29" s="149">
        <v>24</v>
      </c>
      <c r="B29" s="154">
        <v>11250</v>
      </c>
      <c r="C29" s="154">
        <v>7500</v>
      </c>
      <c r="D29" s="154">
        <v>15000</v>
      </c>
      <c r="E29" s="154">
        <v>50000</v>
      </c>
      <c r="G29" s="154">
        <f t="shared" si="0"/>
        <v>83750</v>
      </c>
      <c r="H29" s="154">
        <f t="shared" si="1"/>
        <v>96312.499999999985</v>
      </c>
      <c r="I29" s="154">
        <f t="shared" si="2"/>
        <v>25968.187486171955</v>
      </c>
      <c r="J29" s="154">
        <f t="shared" si="3"/>
        <v>29863.415609097745</v>
      </c>
    </row>
    <row r="30" spans="1:16" x14ac:dyDescent="0.25">
      <c r="A30" s="149">
        <v>25</v>
      </c>
      <c r="B30" s="154">
        <v>11250</v>
      </c>
      <c r="C30" s="154">
        <v>7500</v>
      </c>
      <c r="D30" s="154">
        <v>15000</v>
      </c>
      <c r="E30" s="154">
        <v>50000</v>
      </c>
      <c r="G30" s="154">
        <f t="shared" si="0"/>
        <v>83750</v>
      </c>
      <c r="H30" s="154">
        <f t="shared" si="1"/>
        <v>96312.499999999985</v>
      </c>
      <c r="I30" s="154">
        <f t="shared" si="2"/>
        <v>24731.607129687574</v>
      </c>
      <c r="J30" s="154">
        <f t="shared" si="3"/>
        <v>28441.348199140706</v>
      </c>
    </row>
    <row r="31" spans="1:16" x14ac:dyDescent="0.25">
      <c r="A31" s="149">
        <v>26</v>
      </c>
      <c r="B31" s="154">
        <v>7500</v>
      </c>
      <c r="C31" s="154">
        <v>7500</v>
      </c>
      <c r="D31" s="154">
        <v>15000</v>
      </c>
      <c r="E31" s="154">
        <v>50000</v>
      </c>
      <c r="F31" s="31">
        <v>15000000</v>
      </c>
      <c r="G31" s="154">
        <f t="shared" si="0"/>
        <v>15080000</v>
      </c>
      <c r="H31" s="154">
        <f t="shared" si="1"/>
        <v>17342000</v>
      </c>
      <c r="I31" s="154">
        <f t="shared" si="2"/>
        <v>4241110.2830497641</v>
      </c>
      <c r="J31" s="154">
        <f t="shared" si="3"/>
        <v>4877276.8255072292</v>
      </c>
    </row>
    <row r="32" spans="1:16" x14ac:dyDescent="0.25">
      <c r="A32" s="149">
        <v>27</v>
      </c>
      <c r="B32" s="154">
        <v>7500</v>
      </c>
      <c r="C32" s="154">
        <v>7500</v>
      </c>
      <c r="D32" s="154">
        <v>15000</v>
      </c>
      <c r="E32" s="154">
        <v>50000</v>
      </c>
      <c r="G32" s="154">
        <f t="shared" si="0"/>
        <v>80000</v>
      </c>
      <c r="H32" s="154">
        <f t="shared" si="1"/>
        <v>92000</v>
      </c>
      <c r="I32" s="154">
        <f t="shared" si="2"/>
        <v>21427.865520019015</v>
      </c>
      <c r="J32" s="154">
        <f t="shared" si="3"/>
        <v>24642.045348021868</v>
      </c>
    </row>
    <row r="33" spans="1:10" x14ac:dyDescent="0.25">
      <c r="A33" s="149">
        <v>28</v>
      </c>
      <c r="B33" s="154">
        <v>7500</v>
      </c>
      <c r="C33" s="154">
        <v>7500</v>
      </c>
      <c r="D33" s="154">
        <v>15000</v>
      </c>
      <c r="E33" s="154">
        <v>50000</v>
      </c>
      <c r="G33" s="154">
        <f t="shared" si="0"/>
        <v>80000</v>
      </c>
      <c r="H33" s="154">
        <f t="shared" si="1"/>
        <v>92000</v>
      </c>
      <c r="I33" s="154">
        <f t="shared" si="2"/>
        <v>20407.490971446685</v>
      </c>
      <c r="J33" s="154">
        <f t="shared" si="3"/>
        <v>23468.614617163686</v>
      </c>
    </row>
    <row r="34" spans="1:10" x14ac:dyDescent="0.25">
      <c r="A34" s="149">
        <v>29</v>
      </c>
      <c r="B34" s="154">
        <v>7500</v>
      </c>
      <c r="C34" s="154">
        <v>7500</v>
      </c>
      <c r="D34" s="154">
        <v>15000</v>
      </c>
      <c r="E34" s="154">
        <v>50000</v>
      </c>
      <c r="G34" s="154">
        <f t="shared" si="0"/>
        <v>80000</v>
      </c>
      <c r="H34" s="154">
        <f t="shared" si="1"/>
        <v>92000</v>
      </c>
      <c r="I34" s="154">
        <f t="shared" si="2"/>
        <v>19435.705687092079</v>
      </c>
      <c r="J34" s="154">
        <f t="shared" si="3"/>
        <v>22351.06154015589</v>
      </c>
    </row>
    <row r="35" spans="1:10" x14ac:dyDescent="0.25">
      <c r="A35" s="149">
        <v>30</v>
      </c>
      <c r="B35" s="154">
        <v>7500</v>
      </c>
      <c r="C35" s="154">
        <v>7500</v>
      </c>
      <c r="D35" s="154">
        <v>15000</v>
      </c>
      <c r="E35" s="154">
        <v>50000</v>
      </c>
      <c r="G35" s="154">
        <f t="shared" si="0"/>
        <v>80000</v>
      </c>
      <c r="H35" s="154">
        <f t="shared" si="1"/>
        <v>92000</v>
      </c>
      <c r="I35" s="154">
        <f t="shared" si="2"/>
        <v>18510.195892468651</v>
      </c>
      <c r="J35" s="154">
        <f t="shared" si="3"/>
        <v>21286.725276338948</v>
      </c>
    </row>
    <row r="36" spans="1:10" x14ac:dyDescent="0.25">
      <c r="A36" s="149">
        <v>31</v>
      </c>
      <c r="B36" s="154">
        <v>7500</v>
      </c>
      <c r="C36" s="154">
        <v>7500</v>
      </c>
      <c r="D36" s="154">
        <v>15000</v>
      </c>
      <c r="E36" s="154">
        <v>50000</v>
      </c>
      <c r="G36" s="154">
        <f t="shared" si="0"/>
        <v>80000</v>
      </c>
      <c r="H36" s="154">
        <f t="shared" si="1"/>
        <v>92000</v>
      </c>
      <c r="I36" s="154">
        <f t="shared" si="2"/>
        <v>17628.757992827279</v>
      </c>
      <c r="J36" s="154">
        <f t="shared" si="3"/>
        <v>20273.071691751371</v>
      </c>
    </row>
    <row r="37" spans="1:10" x14ac:dyDescent="0.25">
      <c r="A37" s="149">
        <v>32</v>
      </c>
      <c r="B37" s="154">
        <v>7500</v>
      </c>
      <c r="C37" s="154">
        <v>7500</v>
      </c>
      <c r="D37" s="154">
        <v>15000</v>
      </c>
      <c r="E37" s="154">
        <v>50000</v>
      </c>
      <c r="G37" s="154">
        <f t="shared" si="0"/>
        <v>80000</v>
      </c>
      <c r="H37" s="154">
        <f t="shared" si="1"/>
        <v>92000</v>
      </c>
      <c r="I37" s="154">
        <f t="shared" si="2"/>
        <v>16789.293326502171</v>
      </c>
      <c r="J37" s="154">
        <f t="shared" si="3"/>
        <v>19307.687325477498</v>
      </c>
    </row>
    <row r="38" spans="1:10" x14ac:dyDescent="0.25">
      <c r="A38" s="149">
        <v>33</v>
      </c>
      <c r="B38" s="154">
        <v>7500</v>
      </c>
      <c r="C38" s="154">
        <v>7500</v>
      </c>
      <c r="D38" s="154">
        <v>15000</v>
      </c>
      <c r="E38" s="154">
        <v>50000</v>
      </c>
      <c r="G38" s="154">
        <f t="shared" si="0"/>
        <v>80000</v>
      </c>
      <c r="H38" s="154">
        <f t="shared" ref="H38:H69" si="4">G38*(1+$N$2)</f>
        <v>92000</v>
      </c>
      <c r="I38" s="154">
        <f t="shared" ref="I38:I69" si="5">G38/((1+$N$1)^A38)</f>
        <v>15989.803168097307</v>
      </c>
      <c r="J38" s="154">
        <f t="shared" si="3"/>
        <v>18388.273643311903</v>
      </c>
    </row>
    <row r="39" spans="1:10" x14ac:dyDescent="0.25">
      <c r="A39" s="149">
        <v>34</v>
      </c>
      <c r="B39" s="154">
        <v>7500</v>
      </c>
      <c r="C39" s="154">
        <v>7500</v>
      </c>
      <c r="D39" s="154">
        <v>15000</v>
      </c>
      <c r="E39" s="154">
        <v>50000</v>
      </c>
      <c r="G39" s="154">
        <f t="shared" si="0"/>
        <v>80000</v>
      </c>
      <c r="H39" s="154">
        <f t="shared" si="4"/>
        <v>92000</v>
      </c>
      <c r="I39" s="154">
        <f t="shared" si="5"/>
        <v>15228.383969616483</v>
      </c>
      <c r="J39" s="154">
        <f t="shared" si="3"/>
        <v>17512.641565058955</v>
      </c>
    </row>
    <row r="40" spans="1:10" x14ac:dyDescent="0.25">
      <c r="A40" s="149">
        <v>35</v>
      </c>
      <c r="B40" s="154">
        <v>7500</v>
      </c>
      <c r="C40" s="154">
        <v>7500</v>
      </c>
      <c r="D40" s="154">
        <v>15000</v>
      </c>
      <c r="E40" s="154">
        <v>50000</v>
      </c>
      <c r="G40" s="154">
        <f t="shared" si="0"/>
        <v>80000</v>
      </c>
      <c r="H40" s="154">
        <f t="shared" si="4"/>
        <v>92000</v>
      </c>
      <c r="I40" s="154">
        <f t="shared" si="5"/>
        <v>14503.222828206173</v>
      </c>
      <c r="J40" s="154">
        <f t="shared" si="3"/>
        <v>16678.706252437099</v>
      </c>
    </row>
    <row r="41" spans="1:10" x14ac:dyDescent="0.25">
      <c r="A41" s="149">
        <v>36</v>
      </c>
      <c r="B41" s="154">
        <v>7500</v>
      </c>
      <c r="C41" s="154">
        <v>7500</v>
      </c>
      <c r="D41" s="154">
        <v>15000</v>
      </c>
      <c r="E41" s="154">
        <v>50000</v>
      </c>
      <c r="G41" s="154">
        <f t="shared" si="0"/>
        <v>80000</v>
      </c>
      <c r="H41" s="154">
        <f t="shared" si="4"/>
        <v>92000</v>
      </c>
      <c r="I41" s="154">
        <f t="shared" si="5"/>
        <v>13812.593169720167</v>
      </c>
      <c r="J41" s="154">
        <f t="shared" si="3"/>
        <v>15884.482145178192</v>
      </c>
    </row>
    <row r="42" spans="1:10" x14ac:dyDescent="0.25">
      <c r="A42" s="149">
        <v>37</v>
      </c>
      <c r="B42" s="154">
        <v>7500</v>
      </c>
      <c r="C42" s="154">
        <v>7500</v>
      </c>
      <c r="D42" s="154">
        <v>15000</v>
      </c>
      <c r="E42" s="154">
        <v>50000</v>
      </c>
      <c r="G42" s="154">
        <f t="shared" si="0"/>
        <v>80000</v>
      </c>
      <c r="H42" s="154">
        <f t="shared" si="4"/>
        <v>92000</v>
      </c>
      <c r="I42" s="154">
        <f t="shared" si="5"/>
        <v>13154.850637828729</v>
      </c>
      <c r="J42" s="154">
        <f t="shared" si="3"/>
        <v>15128.078233503038</v>
      </c>
    </row>
    <row r="43" spans="1:10" x14ac:dyDescent="0.25">
      <c r="A43" s="149">
        <v>38</v>
      </c>
      <c r="B43" s="154">
        <v>7500</v>
      </c>
      <c r="C43" s="154">
        <v>7500</v>
      </c>
      <c r="D43" s="154">
        <v>15000</v>
      </c>
      <c r="E43" s="154">
        <v>50000</v>
      </c>
      <c r="G43" s="154">
        <f t="shared" si="0"/>
        <v>80000</v>
      </c>
      <c r="H43" s="154">
        <f t="shared" si="4"/>
        <v>92000</v>
      </c>
      <c r="I43" s="154">
        <f t="shared" si="5"/>
        <v>12528.429178884506</v>
      </c>
      <c r="J43" s="154">
        <f t="shared" si="3"/>
        <v>14407.693555717182</v>
      </c>
    </row>
    <row r="44" spans="1:10" x14ac:dyDescent="0.25">
      <c r="A44" s="149">
        <v>39</v>
      </c>
      <c r="B44" s="154">
        <v>7500</v>
      </c>
      <c r="C44" s="154">
        <v>7500</v>
      </c>
      <c r="D44" s="154">
        <v>15000</v>
      </c>
      <c r="E44" s="154">
        <v>50000</v>
      </c>
      <c r="G44" s="154">
        <f t="shared" si="0"/>
        <v>80000</v>
      </c>
      <c r="H44" s="154">
        <f t="shared" si="4"/>
        <v>92000</v>
      </c>
      <c r="I44" s="154">
        <f t="shared" si="5"/>
        <v>11931.837313223336</v>
      </c>
      <c r="J44" s="154">
        <f t="shared" si="3"/>
        <v>13721.612910206837</v>
      </c>
    </row>
    <row r="45" spans="1:10" x14ac:dyDescent="0.25">
      <c r="A45" s="149">
        <v>40</v>
      </c>
      <c r="B45" s="154">
        <v>7500</v>
      </c>
      <c r="C45" s="154">
        <v>7500</v>
      </c>
      <c r="D45" s="154">
        <v>15000</v>
      </c>
      <c r="E45" s="154">
        <v>50000</v>
      </c>
      <c r="G45" s="154">
        <f t="shared" si="0"/>
        <v>80000</v>
      </c>
      <c r="H45" s="154">
        <f t="shared" si="4"/>
        <v>92000</v>
      </c>
      <c r="I45" s="154">
        <f t="shared" si="5"/>
        <v>11363.654584022226</v>
      </c>
      <c r="J45" s="154">
        <f t="shared" si="3"/>
        <v>13068.20277162556</v>
      </c>
    </row>
    <row r="46" spans="1:10" x14ac:dyDescent="0.25">
      <c r="A46" s="149">
        <v>41</v>
      </c>
      <c r="B46" s="154">
        <v>11250</v>
      </c>
      <c r="C46" s="154">
        <v>7500</v>
      </c>
      <c r="D46" s="154">
        <v>15000</v>
      </c>
      <c r="E46" s="154">
        <v>50000</v>
      </c>
      <c r="G46" s="154">
        <f t="shared" si="0"/>
        <v>83750</v>
      </c>
      <c r="H46" s="154">
        <f t="shared" si="4"/>
        <v>96312.499999999985</v>
      </c>
      <c r="I46" s="154">
        <f t="shared" si="5"/>
        <v>11329.834183474541</v>
      </c>
      <c r="J46" s="154">
        <f t="shared" si="3"/>
        <v>13029.309310995719</v>
      </c>
    </row>
    <row r="47" spans="1:10" x14ac:dyDescent="0.25">
      <c r="A47" s="149">
        <v>42</v>
      </c>
      <c r="B47" s="154">
        <v>11250</v>
      </c>
      <c r="C47" s="154">
        <v>7500</v>
      </c>
      <c r="D47" s="154">
        <v>15000</v>
      </c>
      <c r="E47" s="154">
        <v>50000</v>
      </c>
      <c r="G47" s="154">
        <f t="shared" si="0"/>
        <v>83750</v>
      </c>
      <c r="H47" s="154">
        <f t="shared" si="4"/>
        <v>96312.499999999985</v>
      </c>
      <c r="I47" s="154">
        <f t="shared" si="5"/>
        <v>10790.318269975753</v>
      </c>
      <c r="J47" s="154">
        <f t="shared" si="3"/>
        <v>12408.866010472113</v>
      </c>
    </row>
    <row r="48" spans="1:10" x14ac:dyDescent="0.25">
      <c r="A48" s="149">
        <v>43</v>
      </c>
      <c r="B48" s="154">
        <v>11250</v>
      </c>
      <c r="C48" s="154">
        <v>7500</v>
      </c>
      <c r="D48" s="154">
        <v>15000</v>
      </c>
      <c r="E48" s="154">
        <v>50000</v>
      </c>
      <c r="G48" s="154">
        <f t="shared" si="0"/>
        <v>83750</v>
      </c>
      <c r="H48" s="154">
        <f t="shared" si="4"/>
        <v>96312.499999999985</v>
      </c>
      <c r="I48" s="154">
        <f t="shared" si="5"/>
        <v>10276.493590453098</v>
      </c>
      <c r="J48" s="154">
        <f t="shared" si="3"/>
        <v>11817.967629021059</v>
      </c>
    </row>
    <row r="49" spans="1:10" x14ac:dyDescent="0.25">
      <c r="A49" s="149">
        <v>44</v>
      </c>
      <c r="B49" s="154">
        <v>11250</v>
      </c>
      <c r="C49" s="154">
        <v>7500</v>
      </c>
      <c r="D49" s="154">
        <v>15000</v>
      </c>
      <c r="E49" s="154">
        <v>50000</v>
      </c>
      <c r="G49" s="154">
        <f t="shared" si="0"/>
        <v>83750</v>
      </c>
      <c r="H49" s="154">
        <f t="shared" si="4"/>
        <v>96312.499999999985</v>
      </c>
      <c r="I49" s="154">
        <f t="shared" si="5"/>
        <v>9787.1367528124738</v>
      </c>
      <c r="J49" s="154">
        <f t="shared" si="3"/>
        <v>11255.207265734343</v>
      </c>
    </row>
    <row r="50" spans="1:10" x14ac:dyDescent="0.25">
      <c r="A50" s="149">
        <v>45</v>
      </c>
      <c r="B50" s="154">
        <v>11250</v>
      </c>
      <c r="C50" s="154">
        <v>7500</v>
      </c>
      <c r="D50" s="154">
        <v>15000</v>
      </c>
      <c r="E50" s="154">
        <v>50000</v>
      </c>
      <c r="G50" s="154">
        <f t="shared" si="0"/>
        <v>83750</v>
      </c>
      <c r="H50" s="154">
        <f t="shared" si="4"/>
        <v>96312.499999999985</v>
      </c>
      <c r="I50" s="154">
        <f t="shared" si="5"/>
        <v>9321.0826217261638</v>
      </c>
      <c r="J50" s="154">
        <f t="shared" si="3"/>
        <v>10719.245014985087</v>
      </c>
    </row>
    <row r="51" spans="1:10" x14ac:dyDescent="0.25">
      <c r="A51" s="149">
        <v>46</v>
      </c>
      <c r="B51" s="154">
        <v>11250</v>
      </c>
      <c r="C51" s="154">
        <v>7500</v>
      </c>
      <c r="D51" s="154">
        <v>15000</v>
      </c>
      <c r="E51" s="154">
        <v>50000</v>
      </c>
      <c r="G51" s="154">
        <f t="shared" si="0"/>
        <v>83750</v>
      </c>
      <c r="H51" s="154">
        <f t="shared" si="4"/>
        <v>96312.499999999985</v>
      </c>
      <c r="I51" s="154">
        <f t="shared" si="5"/>
        <v>8877.2215445011116</v>
      </c>
      <c r="J51" s="154">
        <f t="shared" si="3"/>
        <v>10208.804776176275</v>
      </c>
    </row>
    <row r="52" spans="1:10" x14ac:dyDescent="0.25">
      <c r="A52" s="149">
        <v>47</v>
      </c>
      <c r="B52" s="154">
        <v>11250</v>
      </c>
      <c r="C52" s="154">
        <v>7500</v>
      </c>
      <c r="D52" s="154">
        <v>15000</v>
      </c>
      <c r="E52" s="154">
        <v>50000</v>
      </c>
      <c r="G52" s="154">
        <f t="shared" si="0"/>
        <v>83750</v>
      </c>
      <c r="H52" s="154">
        <f t="shared" si="4"/>
        <v>96312.499999999985</v>
      </c>
      <c r="I52" s="154">
        <f t="shared" si="5"/>
        <v>8454.4967090486753</v>
      </c>
      <c r="J52" s="154">
        <f t="shared" si="3"/>
        <v>9722.6712154059733</v>
      </c>
    </row>
    <row r="53" spans="1:10" x14ac:dyDescent="0.25">
      <c r="A53" s="149">
        <v>48</v>
      </c>
      <c r="B53" s="154">
        <v>11250</v>
      </c>
      <c r="C53" s="154">
        <v>7500</v>
      </c>
      <c r="D53" s="154">
        <v>15000</v>
      </c>
      <c r="E53" s="154">
        <v>50000</v>
      </c>
      <c r="G53" s="154">
        <f t="shared" si="0"/>
        <v>83750</v>
      </c>
      <c r="H53" s="154">
        <f t="shared" si="4"/>
        <v>96312.499999999985</v>
      </c>
      <c r="I53" s="154">
        <f t="shared" si="5"/>
        <v>8051.9016276654047</v>
      </c>
      <c r="J53" s="154">
        <f t="shared" si="3"/>
        <v>9259.6868718152145</v>
      </c>
    </row>
    <row r="54" spans="1:10" x14ac:dyDescent="0.25">
      <c r="A54" s="149">
        <v>49</v>
      </c>
      <c r="B54" s="154">
        <v>11250</v>
      </c>
      <c r="C54" s="154">
        <v>7500</v>
      </c>
      <c r="D54" s="154">
        <v>15000</v>
      </c>
      <c r="E54" s="154">
        <v>50000</v>
      </c>
      <c r="G54" s="154">
        <f t="shared" si="0"/>
        <v>83750</v>
      </c>
      <c r="H54" s="154">
        <f t="shared" si="4"/>
        <v>96312.499999999985</v>
      </c>
      <c r="I54" s="154">
        <f t="shared" si="5"/>
        <v>7668.477740633718</v>
      </c>
      <c r="J54" s="154">
        <f t="shared" si="3"/>
        <v>8818.7494017287754</v>
      </c>
    </row>
    <row r="55" spans="1:10" x14ac:dyDescent="0.25">
      <c r="A55" s="149">
        <v>50</v>
      </c>
      <c r="B55" s="154">
        <v>11250</v>
      </c>
      <c r="C55" s="154">
        <v>7500</v>
      </c>
      <c r="D55" s="154">
        <v>15000</v>
      </c>
      <c r="E55" s="154">
        <v>50000</v>
      </c>
      <c r="G55" s="154">
        <f t="shared" si="0"/>
        <v>83750</v>
      </c>
      <c r="H55" s="154">
        <f t="shared" si="4"/>
        <v>96312.499999999985</v>
      </c>
      <c r="I55" s="154">
        <f t="shared" si="5"/>
        <v>7303.3121339368745</v>
      </c>
      <c r="J55" s="154">
        <f t="shared" si="3"/>
        <v>8398.808954027405</v>
      </c>
    </row>
    <row r="56" spans="1:10" x14ac:dyDescent="0.25">
      <c r="A56" s="149">
        <v>51</v>
      </c>
      <c r="B56" s="154">
        <v>7500</v>
      </c>
      <c r="C56" s="154">
        <v>7500</v>
      </c>
      <c r="D56" s="154">
        <v>15000</v>
      </c>
      <c r="E56" s="154">
        <v>50000</v>
      </c>
      <c r="F56" s="31">
        <v>15000000</v>
      </c>
      <c r="G56" s="154">
        <f t="shared" si="0"/>
        <v>15080000</v>
      </c>
      <c r="H56" s="154">
        <f t="shared" si="4"/>
        <v>17342000</v>
      </c>
      <c r="I56" s="154">
        <f t="shared" si="5"/>
        <v>1252411.6216604756</v>
      </c>
      <c r="J56" s="154">
        <f t="shared" si="3"/>
        <v>1440273.3649095469</v>
      </c>
    </row>
    <row r="57" spans="1:10" x14ac:dyDescent="0.25">
      <c r="A57" s="149">
        <v>52</v>
      </c>
      <c r="B57" s="154">
        <v>7500</v>
      </c>
      <c r="C57" s="154">
        <v>7500</v>
      </c>
      <c r="D57" s="154">
        <v>15000</v>
      </c>
      <c r="E57" s="154">
        <v>50000</v>
      </c>
      <c r="G57" s="154">
        <f t="shared" si="0"/>
        <v>80000</v>
      </c>
      <c r="H57" s="154">
        <f t="shared" si="4"/>
        <v>92000</v>
      </c>
      <c r="I57" s="154">
        <f t="shared" si="5"/>
        <v>6327.7080796285236</v>
      </c>
      <c r="J57" s="154">
        <f t="shared" si="3"/>
        <v>7276.8642915728024</v>
      </c>
    </row>
    <row r="58" spans="1:10" x14ac:dyDescent="0.25">
      <c r="A58" s="149">
        <v>53</v>
      </c>
      <c r="B58" s="154">
        <v>7500</v>
      </c>
      <c r="C58" s="154">
        <v>7500</v>
      </c>
      <c r="D58" s="154">
        <v>15000</v>
      </c>
      <c r="E58" s="154">
        <v>50000</v>
      </c>
      <c r="G58" s="154">
        <f t="shared" si="0"/>
        <v>80000</v>
      </c>
      <c r="H58" s="154">
        <f t="shared" si="4"/>
        <v>92000</v>
      </c>
      <c r="I58" s="154">
        <f t="shared" si="5"/>
        <v>6026.3886472652612</v>
      </c>
      <c r="J58" s="154">
        <f t="shared" si="3"/>
        <v>6930.3469443550503</v>
      </c>
    </row>
    <row r="59" spans="1:10" x14ac:dyDescent="0.25">
      <c r="A59" s="149">
        <v>54</v>
      </c>
      <c r="B59" s="154">
        <v>7500</v>
      </c>
      <c r="C59" s="154">
        <v>7500</v>
      </c>
      <c r="D59" s="154">
        <v>15000</v>
      </c>
      <c r="E59" s="154">
        <v>50000</v>
      </c>
      <c r="G59" s="154">
        <f t="shared" si="0"/>
        <v>80000</v>
      </c>
      <c r="H59" s="154">
        <f t="shared" si="4"/>
        <v>92000</v>
      </c>
      <c r="I59" s="154">
        <f t="shared" si="5"/>
        <v>5739.4177593002487</v>
      </c>
      <c r="J59" s="154">
        <f t="shared" si="3"/>
        <v>6600.3304231952861</v>
      </c>
    </row>
    <row r="60" spans="1:10" x14ac:dyDescent="0.25">
      <c r="A60" s="149">
        <v>55</v>
      </c>
      <c r="B60" s="154">
        <v>7500</v>
      </c>
      <c r="C60" s="154">
        <v>7500</v>
      </c>
      <c r="D60" s="154">
        <v>15000</v>
      </c>
      <c r="E60" s="154">
        <v>50000</v>
      </c>
      <c r="G60" s="154">
        <f t="shared" si="0"/>
        <v>80000</v>
      </c>
      <c r="H60" s="154">
        <f t="shared" si="4"/>
        <v>92000</v>
      </c>
      <c r="I60" s="154">
        <f t="shared" si="5"/>
        <v>5466.112151714522</v>
      </c>
      <c r="J60" s="154">
        <f t="shared" si="3"/>
        <v>6286.0289744717002</v>
      </c>
    </row>
    <row r="61" spans="1:10" x14ac:dyDescent="0.25">
      <c r="A61" s="149">
        <v>56</v>
      </c>
      <c r="B61" s="154">
        <v>7500</v>
      </c>
      <c r="C61" s="154">
        <v>7500</v>
      </c>
      <c r="D61" s="154">
        <v>15000</v>
      </c>
      <c r="E61" s="154">
        <v>50000</v>
      </c>
      <c r="G61" s="154">
        <f t="shared" si="0"/>
        <v>80000</v>
      </c>
      <c r="H61" s="154">
        <f t="shared" si="4"/>
        <v>92000</v>
      </c>
      <c r="I61" s="154">
        <f t="shared" si="5"/>
        <v>5205.8210968709736</v>
      </c>
      <c r="J61" s="154">
        <f t="shared" si="3"/>
        <v>5986.6942614016198</v>
      </c>
    </row>
    <row r="62" spans="1:10" x14ac:dyDescent="0.25">
      <c r="A62" s="149">
        <v>57</v>
      </c>
      <c r="B62" s="154">
        <v>7500</v>
      </c>
      <c r="C62" s="154">
        <v>7500</v>
      </c>
      <c r="D62" s="154">
        <v>15000</v>
      </c>
      <c r="E62" s="154">
        <v>50000</v>
      </c>
      <c r="G62" s="154">
        <f t="shared" si="0"/>
        <v>80000</v>
      </c>
      <c r="H62" s="154">
        <f t="shared" si="4"/>
        <v>92000</v>
      </c>
      <c r="I62" s="154">
        <f t="shared" si="5"/>
        <v>4957.9248541628313</v>
      </c>
      <c r="J62" s="154">
        <f t="shared" si="3"/>
        <v>5701.6135822872566</v>
      </c>
    </row>
    <row r="63" spans="1:10" x14ac:dyDescent="0.25">
      <c r="A63" s="149">
        <v>58</v>
      </c>
      <c r="B63" s="154">
        <v>7500</v>
      </c>
      <c r="C63" s="154">
        <v>7500</v>
      </c>
      <c r="D63" s="154">
        <v>15000</v>
      </c>
      <c r="E63" s="154">
        <v>50000</v>
      </c>
      <c r="G63" s="154">
        <f t="shared" si="0"/>
        <v>80000</v>
      </c>
      <c r="H63" s="154">
        <f t="shared" si="4"/>
        <v>92000</v>
      </c>
      <c r="I63" s="154">
        <f t="shared" si="5"/>
        <v>4721.8331944407919</v>
      </c>
      <c r="J63" s="154">
        <f t="shared" si="3"/>
        <v>5430.1081736069109</v>
      </c>
    </row>
    <row r="64" spans="1:10" x14ac:dyDescent="0.25">
      <c r="A64" s="149">
        <v>59</v>
      </c>
      <c r="B64" s="154">
        <v>7500</v>
      </c>
      <c r="C64" s="154">
        <v>7500</v>
      </c>
      <c r="D64" s="154">
        <v>15000</v>
      </c>
      <c r="E64" s="154">
        <v>50000</v>
      </c>
      <c r="G64" s="154">
        <f t="shared" si="0"/>
        <v>80000</v>
      </c>
      <c r="H64" s="154">
        <f t="shared" si="4"/>
        <v>92000</v>
      </c>
      <c r="I64" s="154">
        <f t="shared" si="5"/>
        <v>4496.9839947055161</v>
      </c>
      <c r="J64" s="154">
        <f t="shared" si="3"/>
        <v>5171.5315939113434</v>
      </c>
    </row>
    <row r="65" spans="1:10" x14ac:dyDescent="0.25">
      <c r="A65" s="149">
        <v>60</v>
      </c>
      <c r="B65" s="154">
        <v>7500</v>
      </c>
      <c r="C65" s="154">
        <v>7500</v>
      </c>
      <c r="D65" s="154">
        <v>15000</v>
      </c>
      <c r="E65" s="154">
        <v>50000</v>
      </c>
      <c r="G65" s="154">
        <f t="shared" si="0"/>
        <v>80000</v>
      </c>
      <c r="H65" s="154">
        <f t="shared" si="4"/>
        <v>92000</v>
      </c>
      <c r="I65" s="154">
        <f t="shared" si="5"/>
        <v>4282.8418997195395</v>
      </c>
      <c r="J65" s="154">
        <f t="shared" si="3"/>
        <v>4925.2681846774703</v>
      </c>
    </row>
    <row r="66" spans="1:10" x14ac:dyDescent="0.25">
      <c r="A66" s="149">
        <v>61</v>
      </c>
      <c r="B66" s="154">
        <v>7500</v>
      </c>
      <c r="C66" s="154">
        <v>7500</v>
      </c>
      <c r="D66" s="154">
        <v>15000</v>
      </c>
      <c r="E66" s="154">
        <v>50000</v>
      </c>
      <c r="G66" s="154">
        <f t="shared" si="0"/>
        <v>80000</v>
      </c>
      <c r="H66" s="154">
        <f t="shared" si="4"/>
        <v>92000</v>
      </c>
      <c r="I66" s="154">
        <f t="shared" si="5"/>
        <v>4078.8970473519416</v>
      </c>
      <c r="J66" s="154">
        <f t="shared" si="3"/>
        <v>4690.7316044547324</v>
      </c>
    </row>
    <row r="67" spans="1:10" x14ac:dyDescent="0.25">
      <c r="A67" s="149">
        <v>62</v>
      </c>
      <c r="B67" s="154">
        <v>7500</v>
      </c>
      <c r="C67" s="154">
        <v>7500</v>
      </c>
      <c r="D67" s="154">
        <v>15000</v>
      </c>
      <c r="E67" s="154">
        <v>50000</v>
      </c>
      <c r="G67" s="154">
        <f t="shared" si="0"/>
        <v>80000</v>
      </c>
      <c r="H67" s="154">
        <f t="shared" si="4"/>
        <v>92000</v>
      </c>
      <c r="I67" s="154">
        <f t="shared" si="5"/>
        <v>3884.6638546208983</v>
      </c>
      <c r="J67" s="154">
        <f t="shared" si="3"/>
        <v>4467.3634328140333</v>
      </c>
    </row>
    <row r="68" spans="1:10" x14ac:dyDescent="0.25">
      <c r="A68" s="149">
        <v>63</v>
      </c>
      <c r="B68" s="154">
        <v>7500</v>
      </c>
      <c r="C68" s="154">
        <v>7500</v>
      </c>
      <c r="D68" s="154">
        <v>15000</v>
      </c>
      <c r="E68" s="154">
        <v>50000</v>
      </c>
      <c r="G68" s="154">
        <f t="shared" si="0"/>
        <v>80000</v>
      </c>
      <c r="H68" s="154">
        <f t="shared" si="4"/>
        <v>92000</v>
      </c>
      <c r="I68" s="154">
        <f t="shared" si="5"/>
        <v>3699.679861543711</v>
      </c>
      <c r="J68" s="154">
        <f t="shared" si="3"/>
        <v>4254.6318407752678</v>
      </c>
    </row>
    <row r="69" spans="1:10" x14ac:dyDescent="0.25">
      <c r="A69" s="149">
        <v>64</v>
      </c>
      <c r="B69" s="154">
        <v>7500</v>
      </c>
      <c r="C69" s="154">
        <v>7500</v>
      </c>
      <c r="D69" s="154">
        <v>15000</v>
      </c>
      <c r="E69" s="154">
        <v>50000</v>
      </c>
      <c r="G69" s="154">
        <f t="shared" si="0"/>
        <v>80000</v>
      </c>
      <c r="H69" s="154">
        <f t="shared" si="4"/>
        <v>92000</v>
      </c>
      <c r="I69" s="154">
        <f t="shared" si="5"/>
        <v>3523.5046300416298</v>
      </c>
      <c r="J69" s="154">
        <f t="shared" si="3"/>
        <v>4052.0303245478744</v>
      </c>
    </row>
    <row r="70" spans="1:10" x14ac:dyDescent="0.25">
      <c r="A70" s="149">
        <v>65</v>
      </c>
      <c r="B70" s="154">
        <v>7500</v>
      </c>
      <c r="C70" s="154">
        <v>7500</v>
      </c>
      <c r="D70" s="154">
        <v>15000</v>
      </c>
      <c r="E70" s="154">
        <v>50000</v>
      </c>
      <c r="G70" s="154">
        <f t="shared" ref="G70:G105" si="6">SUM(B70:F70)</f>
        <v>80000</v>
      </c>
      <c r="H70" s="154">
        <f t="shared" ref="H70:H101" si="7">G70*(1+$N$2)</f>
        <v>92000</v>
      </c>
      <c r="I70" s="154">
        <f t="shared" ref="I70:I105" si="8">G70/((1+$N$1)^A70)</f>
        <v>3355.7186952777424</v>
      </c>
      <c r="J70" s="154">
        <f t="shared" si="3"/>
        <v>3859.0764995694035</v>
      </c>
    </row>
    <row r="71" spans="1:10" x14ac:dyDescent="0.25">
      <c r="A71" s="149">
        <v>66</v>
      </c>
      <c r="B71" s="154">
        <v>11250</v>
      </c>
      <c r="C71" s="154">
        <v>7500</v>
      </c>
      <c r="D71" s="154">
        <v>15000</v>
      </c>
      <c r="E71" s="154">
        <v>50000</v>
      </c>
      <c r="G71" s="154">
        <f t="shared" si="6"/>
        <v>83750</v>
      </c>
      <c r="H71" s="154">
        <f t="shared" si="7"/>
        <v>96312.499999999985</v>
      </c>
      <c r="I71" s="154">
        <f t="shared" si="8"/>
        <v>3345.7314372560822</v>
      </c>
      <c r="J71" s="154">
        <f t="shared" ref="J71:J105" si="9">H71/((1+$N$1)^A71)</f>
        <v>3847.5911528444944</v>
      </c>
    </row>
    <row r="72" spans="1:10" x14ac:dyDescent="0.25">
      <c r="A72" s="149">
        <v>67</v>
      </c>
      <c r="B72" s="154">
        <v>11250</v>
      </c>
      <c r="C72" s="154">
        <v>7500</v>
      </c>
      <c r="D72" s="154">
        <v>15000</v>
      </c>
      <c r="E72" s="154">
        <v>50000</v>
      </c>
      <c r="G72" s="154">
        <f t="shared" si="6"/>
        <v>83750</v>
      </c>
      <c r="H72" s="154">
        <f t="shared" si="7"/>
        <v>96312.499999999985</v>
      </c>
      <c r="I72" s="154">
        <f t="shared" si="8"/>
        <v>3186.41089262484</v>
      </c>
      <c r="J72" s="154">
        <f t="shared" si="9"/>
        <v>3664.3725265185658</v>
      </c>
    </row>
    <row r="73" spans="1:10" x14ac:dyDescent="0.25">
      <c r="A73" s="149">
        <v>68</v>
      </c>
      <c r="B73" s="154">
        <v>11250</v>
      </c>
      <c r="C73" s="154">
        <v>7500</v>
      </c>
      <c r="D73" s="154">
        <v>15000</v>
      </c>
      <c r="E73" s="154">
        <v>50000</v>
      </c>
      <c r="G73" s="154">
        <f t="shared" si="6"/>
        <v>83750</v>
      </c>
      <c r="H73" s="154">
        <f t="shared" si="7"/>
        <v>96312.499999999985</v>
      </c>
      <c r="I73" s="154">
        <f t="shared" si="8"/>
        <v>3034.6770405950861</v>
      </c>
      <c r="J73" s="154">
        <f t="shared" si="9"/>
        <v>3489.8785966843488</v>
      </c>
    </row>
    <row r="74" spans="1:10" x14ac:dyDescent="0.25">
      <c r="A74" s="149">
        <v>69</v>
      </c>
      <c r="B74" s="154">
        <v>11250</v>
      </c>
      <c r="C74" s="154">
        <v>7500</v>
      </c>
      <c r="D74" s="154">
        <v>15000</v>
      </c>
      <c r="E74" s="154">
        <v>50000</v>
      </c>
      <c r="G74" s="154">
        <f t="shared" si="6"/>
        <v>83750</v>
      </c>
      <c r="H74" s="154">
        <f t="shared" si="7"/>
        <v>96312.499999999985</v>
      </c>
      <c r="I74" s="154">
        <f t="shared" si="8"/>
        <v>2890.1686100905581</v>
      </c>
      <c r="J74" s="154">
        <f t="shared" si="9"/>
        <v>3323.6939016041415</v>
      </c>
    </row>
    <row r="75" spans="1:10" x14ac:dyDescent="0.25">
      <c r="A75" s="149">
        <v>70</v>
      </c>
      <c r="B75" s="154">
        <v>11250</v>
      </c>
      <c r="C75" s="154">
        <v>7500</v>
      </c>
      <c r="D75" s="154">
        <v>15000</v>
      </c>
      <c r="E75" s="154">
        <v>50000</v>
      </c>
      <c r="G75" s="154">
        <f t="shared" si="6"/>
        <v>83750</v>
      </c>
      <c r="H75" s="154">
        <f t="shared" si="7"/>
        <v>96312.499999999985</v>
      </c>
      <c r="I75" s="154">
        <f t="shared" si="8"/>
        <v>2752.5415334195795</v>
      </c>
      <c r="J75" s="154">
        <f t="shared" si="9"/>
        <v>3165.4227634325157</v>
      </c>
    </row>
    <row r="76" spans="1:10" x14ac:dyDescent="0.25">
      <c r="A76" s="149">
        <v>71</v>
      </c>
      <c r="B76" s="154">
        <v>11250</v>
      </c>
      <c r="C76" s="154">
        <v>7500</v>
      </c>
      <c r="D76" s="154">
        <v>15000</v>
      </c>
      <c r="E76" s="154">
        <v>50000</v>
      </c>
      <c r="G76" s="154">
        <f t="shared" si="6"/>
        <v>83750</v>
      </c>
      <c r="H76" s="154">
        <f t="shared" si="7"/>
        <v>96312.499999999985</v>
      </c>
      <c r="I76" s="154">
        <f t="shared" si="8"/>
        <v>2621.4681270662659</v>
      </c>
      <c r="J76" s="154">
        <f t="shared" si="9"/>
        <v>3014.688346126205</v>
      </c>
    </row>
    <row r="77" spans="1:10" x14ac:dyDescent="0.25">
      <c r="A77" s="149">
        <v>72</v>
      </c>
      <c r="B77" s="154">
        <v>11250</v>
      </c>
      <c r="C77" s="154">
        <v>7500</v>
      </c>
      <c r="D77" s="154">
        <v>15000</v>
      </c>
      <c r="E77" s="154">
        <v>50000</v>
      </c>
      <c r="G77" s="154">
        <f t="shared" si="6"/>
        <v>83750</v>
      </c>
      <c r="H77" s="154">
        <f t="shared" si="7"/>
        <v>96312.499999999985</v>
      </c>
      <c r="I77" s="154">
        <f t="shared" si="8"/>
        <v>2496.6363114916817</v>
      </c>
      <c r="J77" s="154">
        <f t="shared" si="9"/>
        <v>2871.1317582154334</v>
      </c>
    </row>
    <row r="78" spans="1:10" x14ac:dyDescent="0.25">
      <c r="A78" s="149">
        <v>73</v>
      </c>
      <c r="B78" s="154">
        <v>11250</v>
      </c>
      <c r="C78" s="154">
        <v>7500</v>
      </c>
      <c r="D78" s="154">
        <v>15000</v>
      </c>
      <c r="E78" s="154">
        <v>50000</v>
      </c>
      <c r="G78" s="154">
        <f t="shared" si="6"/>
        <v>83750</v>
      </c>
      <c r="H78" s="154">
        <f t="shared" si="7"/>
        <v>96312.499999999985</v>
      </c>
      <c r="I78" s="154">
        <f t="shared" si="8"/>
        <v>2377.7488680873162</v>
      </c>
      <c r="J78" s="154">
        <f t="shared" si="9"/>
        <v>2734.4111983004132</v>
      </c>
    </row>
    <row r="79" spans="1:10" x14ac:dyDescent="0.25">
      <c r="A79" s="149">
        <v>74</v>
      </c>
      <c r="B79" s="154">
        <v>11250</v>
      </c>
      <c r="C79" s="154">
        <v>7500</v>
      </c>
      <c r="D79" s="154">
        <v>15000</v>
      </c>
      <c r="E79" s="154">
        <v>50000</v>
      </c>
      <c r="G79" s="154">
        <f t="shared" si="6"/>
        <v>83750</v>
      </c>
      <c r="H79" s="154">
        <f t="shared" si="7"/>
        <v>96312.499999999985</v>
      </c>
      <c r="I79" s="154">
        <f t="shared" si="8"/>
        <v>2264.5227315117295</v>
      </c>
      <c r="J79" s="154">
        <f t="shared" si="9"/>
        <v>2604.2011412384886</v>
      </c>
    </row>
    <row r="80" spans="1:10" x14ac:dyDescent="0.25">
      <c r="A80" s="149">
        <v>75</v>
      </c>
      <c r="B80" s="154">
        <v>11250</v>
      </c>
      <c r="C80" s="154">
        <v>7500</v>
      </c>
      <c r="D80" s="154">
        <v>15000</v>
      </c>
      <c r="E80" s="154">
        <v>50000</v>
      </c>
      <c r="G80" s="154">
        <f t="shared" si="6"/>
        <v>83750</v>
      </c>
      <c r="H80" s="154">
        <f t="shared" si="7"/>
        <v>96312.499999999985</v>
      </c>
      <c r="I80" s="154">
        <f t="shared" si="8"/>
        <v>2156.6883157254565</v>
      </c>
      <c r="J80" s="154">
        <f t="shared" si="9"/>
        <v>2480.1915630842745</v>
      </c>
    </row>
    <row r="81" spans="1:10" x14ac:dyDescent="0.25">
      <c r="A81" s="149">
        <v>76</v>
      </c>
      <c r="B81" s="154">
        <v>7500</v>
      </c>
      <c r="C81" s="154">
        <v>7500</v>
      </c>
      <c r="D81" s="154">
        <v>15000</v>
      </c>
      <c r="E81" s="154">
        <v>50000</v>
      </c>
      <c r="F81" s="31">
        <v>15000000</v>
      </c>
      <c r="G81" s="154">
        <f t="shared" si="6"/>
        <v>15080000</v>
      </c>
      <c r="H81" s="154">
        <f t="shared" si="7"/>
        <v>17342000</v>
      </c>
      <c r="I81" s="154">
        <f t="shared" si="8"/>
        <v>369840.62318282749</v>
      </c>
      <c r="J81" s="154">
        <f t="shared" si="9"/>
        <v>425316.71666025161</v>
      </c>
    </row>
    <row r="82" spans="1:10" x14ac:dyDescent="0.25">
      <c r="A82" s="149">
        <v>77</v>
      </c>
      <c r="B82" s="154">
        <v>7500</v>
      </c>
      <c r="C82" s="154">
        <v>7500</v>
      </c>
      <c r="D82" s="154">
        <v>15000</v>
      </c>
      <c r="E82" s="154">
        <v>50000</v>
      </c>
      <c r="G82" s="154">
        <f t="shared" si="6"/>
        <v>80000</v>
      </c>
      <c r="H82" s="154">
        <f t="shared" si="7"/>
        <v>92000</v>
      </c>
      <c r="I82" s="154">
        <f t="shared" si="8"/>
        <v>1868.5897344086263</v>
      </c>
      <c r="J82" s="154">
        <f t="shared" si="9"/>
        <v>2148.8781945699202</v>
      </c>
    </row>
    <row r="83" spans="1:10" x14ac:dyDescent="0.25">
      <c r="A83" s="149">
        <v>78</v>
      </c>
      <c r="B83" s="154">
        <v>7500</v>
      </c>
      <c r="C83" s="154">
        <v>7500</v>
      </c>
      <c r="D83" s="154">
        <v>15000</v>
      </c>
      <c r="E83" s="154">
        <v>50000</v>
      </c>
      <c r="G83" s="154">
        <f t="shared" si="6"/>
        <v>80000</v>
      </c>
      <c r="H83" s="154">
        <f t="shared" si="7"/>
        <v>92000</v>
      </c>
      <c r="I83" s="154">
        <f t="shared" si="8"/>
        <v>1779.6092708653591</v>
      </c>
      <c r="J83" s="154">
        <f t="shared" si="9"/>
        <v>2046.5506614951628</v>
      </c>
    </row>
    <row r="84" spans="1:10" x14ac:dyDescent="0.25">
      <c r="A84" s="149">
        <v>79</v>
      </c>
      <c r="B84" s="154">
        <v>7500</v>
      </c>
      <c r="C84" s="154">
        <v>7500</v>
      </c>
      <c r="D84" s="154">
        <v>15000</v>
      </c>
      <c r="E84" s="154">
        <v>50000</v>
      </c>
      <c r="G84" s="154">
        <f t="shared" si="6"/>
        <v>80000</v>
      </c>
      <c r="H84" s="154">
        <f t="shared" si="7"/>
        <v>92000</v>
      </c>
      <c r="I84" s="154">
        <f t="shared" si="8"/>
        <v>1694.8659722527223</v>
      </c>
      <c r="J84" s="154">
        <f t="shared" si="9"/>
        <v>1949.0958680906306</v>
      </c>
    </row>
    <row r="85" spans="1:10" x14ac:dyDescent="0.25">
      <c r="A85" s="149">
        <v>80</v>
      </c>
      <c r="B85" s="154">
        <v>7500</v>
      </c>
      <c r="C85" s="154">
        <v>7500</v>
      </c>
      <c r="D85" s="154">
        <v>15000</v>
      </c>
      <c r="E85" s="154">
        <v>50000</v>
      </c>
      <c r="G85" s="154">
        <f t="shared" si="6"/>
        <v>80000</v>
      </c>
      <c r="H85" s="154">
        <f t="shared" si="7"/>
        <v>92000</v>
      </c>
      <c r="I85" s="154">
        <f t="shared" si="8"/>
        <v>1614.1580688121164</v>
      </c>
      <c r="J85" s="154">
        <f t="shared" si="9"/>
        <v>1856.2817791339339</v>
      </c>
    </row>
    <row r="86" spans="1:10" x14ac:dyDescent="0.25">
      <c r="A86" s="149">
        <v>81</v>
      </c>
      <c r="B86" s="154">
        <v>7500</v>
      </c>
      <c r="C86" s="154">
        <v>7500</v>
      </c>
      <c r="D86" s="154">
        <v>15000</v>
      </c>
      <c r="E86" s="154">
        <v>50000</v>
      </c>
      <c r="G86" s="154">
        <f t="shared" si="6"/>
        <v>80000</v>
      </c>
      <c r="H86" s="154">
        <f t="shared" si="7"/>
        <v>92000</v>
      </c>
      <c r="I86" s="154">
        <f t="shared" si="8"/>
        <v>1537.2933988686823</v>
      </c>
      <c r="J86" s="154">
        <f t="shared" si="9"/>
        <v>1767.8874086989845</v>
      </c>
    </row>
    <row r="87" spans="1:10" x14ac:dyDescent="0.25">
      <c r="A87" s="149">
        <v>82</v>
      </c>
      <c r="B87" s="154">
        <v>7500</v>
      </c>
      <c r="C87" s="154">
        <v>7500</v>
      </c>
      <c r="D87" s="154">
        <v>15000</v>
      </c>
      <c r="E87" s="154">
        <v>50000</v>
      </c>
      <c r="G87" s="154">
        <f t="shared" si="6"/>
        <v>80000</v>
      </c>
      <c r="H87" s="154">
        <f t="shared" si="7"/>
        <v>92000</v>
      </c>
      <c r="I87" s="154">
        <f t="shared" si="8"/>
        <v>1464.088951303507</v>
      </c>
      <c r="J87" s="154">
        <f t="shared" si="9"/>
        <v>1683.7022939990329</v>
      </c>
    </row>
    <row r="88" spans="1:10" x14ac:dyDescent="0.25">
      <c r="A88" s="149">
        <v>83</v>
      </c>
      <c r="B88" s="154">
        <v>7500</v>
      </c>
      <c r="C88" s="154">
        <v>7500</v>
      </c>
      <c r="D88" s="154">
        <v>15000</v>
      </c>
      <c r="E88" s="154">
        <v>50000</v>
      </c>
      <c r="G88" s="154">
        <f t="shared" si="6"/>
        <v>80000</v>
      </c>
      <c r="H88" s="154">
        <f t="shared" si="7"/>
        <v>92000</v>
      </c>
      <c r="I88" s="154">
        <f t="shared" si="8"/>
        <v>1394.3704298128637</v>
      </c>
      <c r="J88" s="154">
        <f t="shared" si="9"/>
        <v>1603.5259942847933</v>
      </c>
    </row>
    <row r="89" spans="1:10" x14ac:dyDescent="0.25">
      <c r="A89" s="149">
        <v>84</v>
      </c>
      <c r="B89" s="154">
        <v>7500</v>
      </c>
      <c r="C89" s="154">
        <v>7500</v>
      </c>
      <c r="D89" s="154">
        <v>15000</v>
      </c>
      <c r="E89" s="154">
        <v>50000</v>
      </c>
      <c r="G89" s="154">
        <f t="shared" si="6"/>
        <v>80000</v>
      </c>
      <c r="H89" s="154">
        <f t="shared" si="7"/>
        <v>92000</v>
      </c>
      <c r="I89" s="154">
        <f t="shared" si="8"/>
        <v>1327.9718379170131</v>
      </c>
      <c r="J89" s="154">
        <f t="shared" si="9"/>
        <v>1527.1676136045651</v>
      </c>
    </row>
    <row r="90" spans="1:10" x14ac:dyDescent="0.25">
      <c r="A90" s="149">
        <v>85</v>
      </c>
      <c r="B90" s="154">
        <v>7500</v>
      </c>
      <c r="C90" s="154">
        <v>7500</v>
      </c>
      <c r="D90" s="154">
        <v>15000</v>
      </c>
      <c r="E90" s="154">
        <v>50000</v>
      </c>
      <c r="G90" s="154">
        <f t="shared" si="6"/>
        <v>80000</v>
      </c>
      <c r="H90" s="154">
        <f t="shared" si="7"/>
        <v>92000</v>
      </c>
      <c r="I90" s="154">
        <f t="shared" si="8"/>
        <v>1264.7350837304887</v>
      </c>
      <c r="J90" s="154">
        <f t="shared" si="9"/>
        <v>1454.4453462900622</v>
      </c>
    </row>
    <row r="91" spans="1:10" x14ac:dyDescent="0.25">
      <c r="A91" s="149">
        <v>86</v>
      </c>
      <c r="B91" s="154">
        <v>7500</v>
      </c>
      <c r="C91" s="154">
        <v>7500</v>
      </c>
      <c r="D91" s="154">
        <v>15000</v>
      </c>
      <c r="E91" s="154">
        <v>50000</v>
      </c>
      <c r="G91" s="154">
        <f t="shared" si="6"/>
        <v>80000</v>
      </c>
      <c r="H91" s="154">
        <f t="shared" si="7"/>
        <v>92000</v>
      </c>
      <c r="I91" s="154">
        <f t="shared" si="8"/>
        <v>1204.5096035528466</v>
      </c>
      <c r="J91" s="154">
        <f t="shared" si="9"/>
        <v>1385.1860440857736</v>
      </c>
    </row>
    <row r="92" spans="1:10" x14ac:dyDescent="0.25">
      <c r="A92" s="149">
        <v>87</v>
      </c>
      <c r="B92" s="154">
        <v>7500</v>
      </c>
      <c r="C92" s="154">
        <v>7500</v>
      </c>
      <c r="D92" s="154">
        <v>15000</v>
      </c>
      <c r="E92" s="154">
        <v>50000</v>
      </c>
      <c r="G92" s="154">
        <f t="shared" si="6"/>
        <v>80000</v>
      </c>
      <c r="H92" s="154">
        <f t="shared" si="7"/>
        <v>92000</v>
      </c>
      <c r="I92" s="154">
        <f t="shared" si="8"/>
        <v>1147.152003383663</v>
      </c>
      <c r="J92" s="154">
        <f t="shared" si="9"/>
        <v>1319.2248038912126</v>
      </c>
    </row>
    <row r="93" spans="1:10" x14ac:dyDescent="0.25">
      <c r="A93" s="149">
        <v>88</v>
      </c>
      <c r="B93" s="154">
        <v>7500</v>
      </c>
      <c r="C93" s="154">
        <v>7500</v>
      </c>
      <c r="D93" s="154">
        <v>15000</v>
      </c>
      <c r="E93" s="154">
        <v>50000</v>
      </c>
      <c r="G93" s="154">
        <f t="shared" si="6"/>
        <v>80000</v>
      </c>
      <c r="H93" s="154">
        <f t="shared" si="7"/>
        <v>92000</v>
      </c>
      <c r="I93" s="154">
        <f t="shared" si="8"/>
        <v>1092.5257175082506</v>
      </c>
      <c r="J93" s="154">
        <f t="shared" si="9"/>
        <v>1256.4045751344884</v>
      </c>
    </row>
    <row r="94" spans="1:10" x14ac:dyDescent="0.25">
      <c r="A94" s="149">
        <v>89</v>
      </c>
      <c r="B94" s="154">
        <v>7500</v>
      </c>
      <c r="C94" s="154">
        <v>7500</v>
      </c>
      <c r="D94" s="154">
        <v>15000</v>
      </c>
      <c r="E94" s="154">
        <v>50000</v>
      </c>
      <c r="G94" s="154">
        <f t="shared" si="6"/>
        <v>80000</v>
      </c>
      <c r="H94" s="154">
        <f t="shared" si="7"/>
        <v>92000</v>
      </c>
      <c r="I94" s="154">
        <f t="shared" si="8"/>
        <v>1040.500683341191</v>
      </c>
      <c r="J94" s="154">
        <f t="shared" si="9"/>
        <v>1196.5757858423697</v>
      </c>
    </row>
    <row r="95" spans="1:10" x14ac:dyDescent="0.25">
      <c r="A95" s="149">
        <v>90</v>
      </c>
      <c r="B95" s="154">
        <v>7500</v>
      </c>
      <c r="C95" s="154">
        <v>7500</v>
      </c>
      <c r="D95" s="154">
        <v>15000</v>
      </c>
      <c r="E95" s="154">
        <v>50000</v>
      </c>
      <c r="G95" s="154">
        <f t="shared" si="6"/>
        <v>80000</v>
      </c>
      <c r="H95" s="154">
        <f t="shared" si="7"/>
        <v>92000</v>
      </c>
      <c r="I95" s="154">
        <f t="shared" si="8"/>
        <v>990.95303175351535</v>
      </c>
      <c r="J95" s="154">
        <f t="shared" si="9"/>
        <v>1139.5959865165426</v>
      </c>
    </row>
    <row r="96" spans="1:10" x14ac:dyDescent="0.25">
      <c r="A96" s="149">
        <v>91</v>
      </c>
      <c r="B96" s="154">
        <v>11250</v>
      </c>
      <c r="C96" s="154">
        <v>7500</v>
      </c>
      <c r="D96" s="154">
        <v>15000</v>
      </c>
      <c r="E96" s="154">
        <v>50000</v>
      </c>
      <c r="G96" s="154">
        <f t="shared" si="6"/>
        <v>83750</v>
      </c>
      <c r="H96" s="154">
        <f t="shared" si="7"/>
        <v>96312.499999999985</v>
      </c>
      <c r="I96" s="154">
        <f t="shared" si="8"/>
        <v>988.00376677805821</v>
      </c>
      <c r="J96" s="154">
        <f t="shared" si="9"/>
        <v>1136.2043317947669</v>
      </c>
    </row>
    <row r="97" spans="1:10" x14ac:dyDescent="0.25">
      <c r="A97" s="149">
        <v>92</v>
      </c>
      <c r="B97" s="154">
        <v>11250</v>
      </c>
      <c r="C97" s="154">
        <v>7500</v>
      </c>
      <c r="D97" s="154">
        <v>15000</v>
      </c>
      <c r="E97" s="154">
        <v>50000</v>
      </c>
      <c r="G97" s="154">
        <f t="shared" si="6"/>
        <v>83750</v>
      </c>
      <c r="H97" s="154">
        <f t="shared" si="7"/>
        <v>96312.499999999985</v>
      </c>
      <c r="I97" s="154">
        <f t="shared" si="8"/>
        <v>940.95596836005564</v>
      </c>
      <c r="J97" s="154">
        <f t="shared" si="9"/>
        <v>1082.0993636140638</v>
      </c>
    </row>
    <row r="98" spans="1:10" x14ac:dyDescent="0.25">
      <c r="A98" s="149">
        <v>93</v>
      </c>
      <c r="B98" s="154">
        <v>11250</v>
      </c>
      <c r="C98" s="154">
        <v>7500</v>
      </c>
      <c r="D98" s="154">
        <v>15000</v>
      </c>
      <c r="E98" s="154">
        <v>50000</v>
      </c>
      <c r="G98" s="154">
        <f t="shared" si="6"/>
        <v>83750</v>
      </c>
      <c r="H98" s="154">
        <f t="shared" si="7"/>
        <v>96312.499999999985</v>
      </c>
      <c r="I98" s="154">
        <f t="shared" si="8"/>
        <v>896.1485412952909</v>
      </c>
      <c r="J98" s="154">
        <f t="shared" si="9"/>
        <v>1030.5708224895843</v>
      </c>
    </row>
    <row r="99" spans="1:10" x14ac:dyDescent="0.25">
      <c r="A99" s="149">
        <v>94</v>
      </c>
      <c r="B99" s="154">
        <v>11250</v>
      </c>
      <c r="C99" s="154">
        <v>7500</v>
      </c>
      <c r="D99" s="154">
        <v>15000</v>
      </c>
      <c r="E99" s="154">
        <v>50000</v>
      </c>
      <c r="G99" s="154">
        <f t="shared" si="6"/>
        <v>83750</v>
      </c>
      <c r="H99" s="154">
        <f t="shared" si="7"/>
        <v>96312.499999999985</v>
      </c>
      <c r="I99" s="154">
        <f t="shared" si="8"/>
        <v>853.47480123361072</v>
      </c>
      <c r="J99" s="154">
        <f t="shared" si="9"/>
        <v>981.49602141865216</v>
      </c>
    </row>
    <row r="100" spans="1:10" x14ac:dyDescent="0.25">
      <c r="A100" s="149">
        <v>95</v>
      </c>
      <c r="B100" s="154">
        <v>11250</v>
      </c>
      <c r="C100" s="154">
        <v>7500</v>
      </c>
      <c r="D100" s="154">
        <v>15000</v>
      </c>
      <c r="E100" s="154">
        <v>50000</v>
      </c>
      <c r="G100" s="154">
        <f t="shared" si="6"/>
        <v>83750</v>
      </c>
      <c r="H100" s="154">
        <f t="shared" si="7"/>
        <v>96312.499999999985</v>
      </c>
      <c r="I100" s="154">
        <f t="shared" si="8"/>
        <v>812.83314403200984</v>
      </c>
      <c r="J100" s="154">
        <f t="shared" si="9"/>
        <v>934.75811563681123</v>
      </c>
    </row>
    <row r="101" spans="1:10" x14ac:dyDescent="0.25">
      <c r="A101" s="149">
        <v>96</v>
      </c>
      <c r="B101" s="154">
        <v>11250</v>
      </c>
      <c r="C101" s="154">
        <v>7500</v>
      </c>
      <c r="D101" s="154">
        <v>15000</v>
      </c>
      <c r="E101" s="154">
        <v>50000</v>
      </c>
      <c r="G101" s="154">
        <f t="shared" si="6"/>
        <v>83750</v>
      </c>
      <c r="H101" s="154">
        <f t="shared" si="7"/>
        <v>96312.499999999985</v>
      </c>
      <c r="I101" s="154">
        <f t="shared" si="8"/>
        <v>774.12680384000953</v>
      </c>
      <c r="J101" s="154">
        <f t="shared" si="9"/>
        <v>890.24582441601081</v>
      </c>
    </row>
    <row r="102" spans="1:10" x14ac:dyDescent="0.25">
      <c r="A102" s="149">
        <v>97</v>
      </c>
      <c r="B102" s="154">
        <v>11250</v>
      </c>
      <c r="C102" s="154">
        <v>7500</v>
      </c>
      <c r="D102" s="154">
        <v>15000</v>
      </c>
      <c r="E102" s="154">
        <v>50000</v>
      </c>
      <c r="G102" s="154">
        <f t="shared" si="6"/>
        <v>83750</v>
      </c>
      <c r="H102" s="154">
        <f t="shared" ref="H102:H105" si="10">G102*(1+$N$2)</f>
        <v>96312.499999999985</v>
      </c>
      <c r="I102" s="154">
        <f t="shared" si="8"/>
        <v>737.26362270477091</v>
      </c>
      <c r="J102" s="154">
        <f t="shared" si="9"/>
        <v>847.85316611048643</v>
      </c>
    </row>
    <row r="103" spans="1:10" x14ac:dyDescent="0.25">
      <c r="A103" s="149">
        <v>98</v>
      </c>
      <c r="B103" s="154">
        <v>11250</v>
      </c>
      <c r="C103" s="154">
        <v>7500</v>
      </c>
      <c r="D103" s="154">
        <v>15000</v>
      </c>
      <c r="E103" s="154">
        <v>50000</v>
      </c>
      <c r="G103" s="154">
        <f t="shared" si="6"/>
        <v>83750</v>
      </c>
      <c r="H103" s="154">
        <f t="shared" si="10"/>
        <v>96312.499999999985</v>
      </c>
      <c r="I103" s="154">
        <f t="shared" si="8"/>
        <v>702.15583114740093</v>
      </c>
      <c r="J103" s="154">
        <f t="shared" si="9"/>
        <v>807.47920581951087</v>
      </c>
    </row>
    <row r="104" spans="1:10" x14ac:dyDescent="0.25">
      <c r="A104" s="149">
        <v>99</v>
      </c>
      <c r="B104" s="154">
        <v>11250</v>
      </c>
      <c r="C104" s="154">
        <v>7500</v>
      </c>
      <c r="D104" s="154">
        <v>15000</v>
      </c>
      <c r="E104" s="154">
        <v>50000</v>
      </c>
      <c r="G104" s="154">
        <f t="shared" si="6"/>
        <v>83750</v>
      </c>
      <c r="H104" s="154">
        <f t="shared" si="10"/>
        <v>96312.499999999985</v>
      </c>
      <c r="I104" s="154">
        <f t="shared" si="8"/>
        <v>668.71983918800072</v>
      </c>
      <c r="J104" s="154">
        <f t="shared" si="9"/>
        <v>769.02781506620067</v>
      </c>
    </row>
    <row r="105" spans="1:10" x14ac:dyDescent="0.25">
      <c r="A105" s="149">
        <v>100</v>
      </c>
      <c r="B105" s="154">
        <v>11250</v>
      </c>
      <c r="C105" s="154">
        <v>7500</v>
      </c>
      <c r="D105" s="154">
        <v>15000</v>
      </c>
      <c r="E105" s="154">
        <v>50000</v>
      </c>
      <c r="F105" s="31"/>
      <c r="G105" s="154">
        <f t="shared" si="6"/>
        <v>83750</v>
      </c>
      <c r="H105" s="154">
        <f t="shared" si="10"/>
        <v>96312.499999999985</v>
      </c>
      <c r="I105" s="154">
        <f t="shared" si="8"/>
        <v>636.87603732190564</v>
      </c>
      <c r="J105" s="154">
        <f t="shared" si="9"/>
        <v>732.40744292019133</v>
      </c>
    </row>
  </sheetData>
  <mergeCells count="3">
    <mergeCell ref="B4:I4"/>
    <mergeCell ref="K4:L4"/>
    <mergeCell ref="M4:N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workbookViewId="0">
      <selection activeCell="F3" sqref="F3"/>
    </sheetView>
  </sheetViews>
  <sheetFormatPr defaultRowHeight="15" x14ac:dyDescent="0.25"/>
  <cols>
    <col min="1" max="1" width="9.140625" style="154"/>
    <col min="2" max="2" width="13.140625" style="154" customWidth="1"/>
    <col min="3" max="3" width="9.140625" style="154"/>
    <col min="4" max="4" width="10.7109375" style="154" customWidth="1"/>
    <col min="5" max="6" width="9.140625" style="154"/>
    <col min="7" max="8" width="10.140625" style="154" customWidth="1"/>
    <col min="9" max="10" width="10.28515625" style="154" customWidth="1"/>
    <col min="11" max="11" width="12.140625" style="154" customWidth="1"/>
    <col min="12" max="12" width="13.28515625" style="154" customWidth="1"/>
    <col min="13" max="14" width="14.28515625" style="154" customWidth="1"/>
    <col min="15" max="15" width="15.7109375" style="154" customWidth="1"/>
    <col min="16" max="18" width="9.140625" style="154"/>
    <col min="19" max="19" width="13.140625" style="154" customWidth="1"/>
    <col min="20" max="16384" width="9.140625" style="154"/>
  </cols>
  <sheetData>
    <row r="1" spans="1:16" ht="18.75" x14ac:dyDescent="0.3">
      <c r="A1" s="328" t="s">
        <v>297</v>
      </c>
      <c r="B1" s="32"/>
      <c r="L1" s="333" t="s">
        <v>296</v>
      </c>
      <c r="M1" s="334"/>
      <c r="N1" s="335">
        <v>0.04</v>
      </c>
      <c r="O1" s="340" t="s">
        <v>201</v>
      </c>
    </row>
    <row r="2" spans="1:16" x14ac:dyDescent="0.25">
      <c r="A2" s="213" t="s">
        <v>285</v>
      </c>
      <c r="B2" s="32"/>
      <c r="L2" s="336"/>
      <c r="M2" s="329"/>
      <c r="N2" s="35">
        <v>0.03</v>
      </c>
      <c r="O2" s="341" t="s">
        <v>202</v>
      </c>
    </row>
    <row r="3" spans="1:16" x14ac:dyDescent="0.25">
      <c r="A3" s="32"/>
      <c r="B3" s="32"/>
      <c r="L3" s="336"/>
      <c r="M3" s="329"/>
      <c r="N3" s="327">
        <v>0.02</v>
      </c>
      <c r="O3" s="342" t="s">
        <v>295</v>
      </c>
    </row>
    <row r="4" spans="1:16" x14ac:dyDescent="0.25">
      <c r="A4" s="32"/>
      <c r="B4" s="32"/>
      <c r="L4" s="337" t="s">
        <v>290</v>
      </c>
      <c r="M4" s="338"/>
      <c r="N4" s="339">
        <v>0.15</v>
      </c>
      <c r="O4" s="146"/>
      <c r="P4" s="154" t="s">
        <v>291</v>
      </c>
    </row>
    <row r="5" spans="1:16" x14ac:dyDescent="0.25">
      <c r="A5" s="1"/>
      <c r="B5" s="1"/>
      <c r="C5" s="1"/>
    </row>
    <row r="6" spans="1:16" s="170" customFormat="1" ht="31.5" customHeight="1" x14ac:dyDescent="0.25">
      <c r="A6" s="147"/>
      <c r="B6" s="397" t="s">
        <v>174</v>
      </c>
      <c r="C6" s="397"/>
      <c r="D6" s="397"/>
      <c r="E6" s="397"/>
      <c r="F6" s="397"/>
      <c r="G6" s="397"/>
      <c r="H6" s="397"/>
      <c r="I6" s="397"/>
      <c r="J6" s="171"/>
      <c r="K6" s="398" t="s">
        <v>176</v>
      </c>
      <c r="L6" s="398"/>
      <c r="M6" s="398" t="s">
        <v>294</v>
      </c>
      <c r="N6" s="398"/>
    </row>
    <row r="7" spans="1:16" s="142" customFormat="1" ht="35.25" customHeight="1" x14ac:dyDescent="0.2">
      <c r="A7" s="148" t="s">
        <v>42</v>
      </c>
      <c r="B7" s="148" t="s">
        <v>286</v>
      </c>
      <c r="C7" s="148" t="s">
        <v>287</v>
      </c>
      <c r="D7" s="148" t="s">
        <v>288</v>
      </c>
      <c r="E7" s="148" t="s">
        <v>289</v>
      </c>
      <c r="F7" s="148" t="s">
        <v>289</v>
      </c>
      <c r="G7" s="148" t="s">
        <v>175</v>
      </c>
      <c r="H7" s="148" t="s">
        <v>292</v>
      </c>
      <c r="I7" s="148" t="s">
        <v>172</v>
      </c>
      <c r="J7" s="148" t="s">
        <v>293</v>
      </c>
      <c r="K7" s="148" t="s">
        <v>177</v>
      </c>
      <c r="L7" s="148" t="s">
        <v>178</v>
      </c>
      <c r="M7" s="148" t="s">
        <v>177</v>
      </c>
      <c r="N7" s="148" t="s">
        <v>178</v>
      </c>
    </row>
    <row r="8" spans="1:16" x14ac:dyDescent="0.25">
      <c r="A8" s="149">
        <v>1</v>
      </c>
      <c r="B8" s="154">
        <v>7500</v>
      </c>
      <c r="C8" s="154">
        <v>7500</v>
      </c>
      <c r="D8" s="154">
        <v>15000</v>
      </c>
      <c r="E8" s="154">
        <v>50000</v>
      </c>
      <c r="G8" s="154">
        <f t="shared" ref="G8:G71" si="0">SUM(B8:F8)</f>
        <v>80000</v>
      </c>
      <c r="H8" s="154">
        <f t="shared" ref="H8:H39" si="1">G8*(1+$N$4)</f>
        <v>92000</v>
      </c>
      <c r="I8" s="154">
        <f t="shared" ref="I8:I42" si="2">G8/((1+$N$1)^A8)</f>
        <v>76923.076923076922</v>
      </c>
      <c r="J8" s="154">
        <f t="shared" ref="J8:J42" si="3">H8/((1+$N$1)^A8)</f>
        <v>88461.538461538454</v>
      </c>
      <c r="K8" s="150">
        <f>SUM(I8:I107)*0.000001</f>
        <v>14.664249651413336</v>
      </c>
      <c r="L8" s="150">
        <f>SUM(G8:G107)*0.000001</f>
        <v>53.15</v>
      </c>
      <c r="M8" s="150">
        <f>SUM(J8:J107)*0.000001</f>
        <v>16.863887099125339</v>
      </c>
      <c r="N8" s="150">
        <f>SUM(H8:H107)*0.000001</f>
        <v>61.122499999999995</v>
      </c>
    </row>
    <row r="9" spans="1:16" x14ac:dyDescent="0.25">
      <c r="A9" s="149">
        <v>2</v>
      </c>
      <c r="B9" s="154">
        <v>7500</v>
      </c>
      <c r="C9" s="154">
        <v>7500</v>
      </c>
      <c r="D9" s="154">
        <v>15000</v>
      </c>
      <c r="E9" s="154">
        <v>50000</v>
      </c>
      <c r="G9" s="154">
        <f t="shared" si="0"/>
        <v>80000</v>
      </c>
      <c r="H9" s="154">
        <f t="shared" si="1"/>
        <v>92000</v>
      </c>
      <c r="I9" s="154">
        <f t="shared" si="2"/>
        <v>73964.497041420109</v>
      </c>
      <c r="J9" s="154">
        <f t="shared" si="3"/>
        <v>85059.171597633132</v>
      </c>
    </row>
    <row r="10" spans="1:16" x14ac:dyDescent="0.25">
      <c r="A10" s="149">
        <v>3</v>
      </c>
      <c r="B10" s="154">
        <v>7500</v>
      </c>
      <c r="C10" s="154">
        <v>7500</v>
      </c>
      <c r="D10" s="154">
        <v>15000</v>
      </c>
      <c r="E10" s="154">
        <v>50000</v>
      </c>
      <c r="G10" s="154">
        <f t="shared" si="0"/>
        <v>80000</v>
      </c>
      <c r="H10" s="154">
        <f t="shared" si="1"/>
        <v>92000</v>
      </c>
      <c r="I10" s="154">
        <f t="shared" si="2"/>
        <v>71119.708693673179</v>
      </c>
      <c r="J10" s="154">
        <f t="shared" si="3"/>
        <v>81787.664997724161</v>
      </c>
    </row>
    <row r="11" spans="1:16" x14ac:dyDescent="0.25">
      <c r="A11" s="149">
        <v>4</v>
      </c>
      <c r="B11" s="154">
        <v>7500</v>
      </c>
      <c r="C11" s="154">
        <v>7500</v>
      </c>
      <c r="D11" s="154">
        <v>15000</v>
      </c>
      <c r="E11" s="154">
        <v>50000</v>
      </c>
      <c r="G11" s="154">
        <f t="shared" si="0"/>
        <v>80000</v>
      </c>
      <c r="H11" s="154">
        <f t="shared" si="1"/>
        <v>92000</v>
      </c>
      <c r="I11" s="154">
        <f t="shared" si="2"/>
        <v>68384.335282378059</v>
      </c>
      <c r="J11" s="154">
        <f t="shared" si="3"/>
        <v>78641.985574734761</v>
      </c>
    </row>
    <row r="12" spans="1:16" x14ac:dyDescent="0.25">
      <c r="A12" s="149">
        <v>5</v>
      </c>
      <c r="B12" s="154">
        <v>7500</v>
      </c>
      <c r="C12" s="154">
        <v>7500</v>
      </c>
      <c r="D12" s="154">
        <v>15000</v>
      </c>
      <c r="E12" s="154">
        <v>50000</v>
      </c>
      <c r="G12" s="154">
        <f t="shared" si="0"/>
        <v>80000</v>
      </c>
      <c r="H12" s="154">
        <f t="shared" si="1"/>
        <v>92000</v>
      </c>
      <c r="I12" s="154">
        <f t="shared" si="2"/>
        <v>65754.168540748127</v>
      </c>
      <c r="J12" s="154">
        <f t="shared" si="3"/>
        <v>75617.293821860338</v>
      </c>
    </row>
    <row r="13" spans="1:16" x14ac:dyDescent="0.25">
      <c r="A13" s="149">
        <v>6</v>
      </c>
      <c r="B13" s="154">
        <v>7500</v>
      </c>
      <c r="C13" s="154">
        <v>7500</v>
      </c>
      <c r="D13" s="154">
        <v>15000</v>
      </c>
      <c r="E13" s="154">
        <v>50000</v>
      </c>
      <c r="G13" s="154">
        <f t="shared" si="0"/>
        <v>80000</v>
      </c>
      <c r="H13" s="154">
        <f t="shared" si="1"/>
        <v>92000</v>
      </c>
      <c r="I13" s="154">
        <f t="shared" si="2"/>
        <v>63225.162058411654</v>
      </c>
      <c r="J13" s="154">
        <f t="shared" si="3"/>
        <v>72708.936367173403</v>
      </c>
    </row>
    <row r="14" spans="1:16" x14ac:dyDescent="0.25">
      <c r="A14" s="149">
        <v>7</v>
      </c>
      <c r="B14" s="154">
        <v>7500</v>
      </c>
      <c r="C14" s="154">
        <v>7500</v>
      </c>
      <c r="D14" s="154">
        <v>15000</v>
      </c>
      <c r="E14" s="154">
        <v>50000</v>
      </c>
      <c r="G14" s="154">
        <f t="shared" si="0"/>
        <v>80000</v>
      </c>
      <c r="H14" s="154">
        <f t="shared" si="1"/>
        <v>92000</v>
      </c>
      <c r="I14" s="154">
        <f t="shared" si="2"/>
        <v>60793.425056165062</v>
      </c>
      <c r="J14" s="154">
        <f t="shared" si="3"/>
        <v>69912.438814589827</v>
      </c>
    </row>
    <row r="15" spans="1:16" x14ac:dyDescent="0.25">
      <c r="A15" s="149">
        <v>8</v>
      </c>
      <c r="B15" s="154">
        <v>7500</v>
      </c>
      <c r="C15" s="154">
        <v>7500</v>
      </c>
      <c r="D15" s="154">
        <v>15000</v>
      </c>
      <c r="E15" s="154">
        <v>50000</v>
      </c>
      <c r="G15" s="154">
        <f t="shared" si="0"/>
        <v>80000</v>
      </c>
      <c r="H15" s="154">
        <f t="shared" si="1"/>
        <v>92000</v>
      </c>
      <c r="I15" s="154">
        <f t="shared" si="2"/>
        <v>58455.216400158701</v>
      </c>
      <c r="J15" s="154">
        <f t="shared" si="3"/>
        <v>67223.498860182503</v>
      </c>
      <c r="P15" s="169"/>
    </row>
    <row r="16" spans="1:16" x14ac:dyDescent="0.25">
      <c r="A16" s="149">
        <v>9</v>
      </c>
      <c r="B16" s="154">
        <v>7500</v>
      </c>
      <c r="C16" s="154">
        <v>7500</v>
      </c>
      <c r="D16" s="154">
        <v>15000</v>
      </c>
      <c r="E16" s="154">
        <v>50000</v>
      </c>
      <c r="G16" s="154">
        <f t="shared" si="0"/>
        <v>80000</v>
      </c>
      <c r="H16" s="154">
        <f t="shared" si="1"/>
        <v>92000</v>
      </c>
      <c r="I16" s="154">
        <f t="shared" si="2"/>
        <v>56206.938846306439</v>
      </c>
      <c r="J16" s="154">
        <f t="shared" si="3"/>
        <v>64637.979673252405</v>
      </c>
    </row>
    <row r="17" spans="1:16" x14ac:dyDescent="0.25">
      <c r="A17" s="149">
        <v>10</v>
      </c>
      <c r="B17" s="154">
        <v>7500</v>
      </c>
      <c r="C17" s="154">
        <v>7500</v>
      </c>
      <c r="D17" s="154">
        <v>15000</v>
      </c>
      <c r="E17" s="154">
        <v>50000</v>
      </c>
      <c r="G17" s="154">
        <f t="shared" si="0"/>
        <v>80000</v>
      </c>
      <c r="H17" s="154">
        <f t="shared" si="1"/>
        <v>92000</v>
      </c>
      <c r="I17" s="154">
        <f t="shared" si="2"/>
        <v>54045.133506063881</v>
      </c>
      <c r="J17" s="154">
        <f t="shared" si="3"/>
        <v>62151.903531973468</v>
      </c>
    </row>
    <row r="18" spans="1:16" x14ac:dyDescent="0.25">
      <c r="A18" s="149">
        <v>11</v>
      </c>
      <c r="B18" s="154">
        <v>7500</v>
      </c>
      <c r="C18" s="154">
        <v>7500</v>
      </c>
      <c r="D18" s="154">
        <v>15000</v>
      </c>
      <c r="E18" s="154">
        <v>50000</v>
      </c>
      <c r="G18" s="154">
        <f t="shared" si="0"/>
        <v>80000</v>
      </c>
      <c r="H18" s="154">
        <f t="shared" si="1"/>
        <v>92000</v>
      </c>
      <c r="I18" s="154">
        <f t="shared" si="2"/>
        <v>51966.474525061429</v>
      </c>
      <c r="J18" s="154">
        <f t="shared" si="3"/>
        <v>59761.445703820646</v>
      </c>
    </row>
    <row r="19" spans="1:16" x14ac:dyDescent="0.25">
      <c r="A19" s="149">
        <v>12</v>
      </c>
      <c r="B19" s="154">
        <v>7500</v>
      </c>
      <c r="C19" s="154">
        <v>7500</v>
      </c>
      <c r="D19" s="154">
        <v>15000</v>
      </c>
      <c r="E19" s="154">
        <v>50000</v>
      </c>
      <c r="G19" s="154">
        <f t="shared" si="0"/>
        <v>80000</v>
      </c>
      <c r="H19" s="154">
        <f t="shared" si="1"/>
        <v>92000</v>
      </c>
      <c r="I19" s="154">
        <f t="shared" si="2"/>
        <v>49967.763966405211</v>
      </c>
      <c r="J19" s="154">
        <f t="shared" si="3"/>
        <v>57462.928561365996</v>
      </c>
    </row>
    <row r="20" spans="1:16" x14ac:dyDescent="0.25">
      <c r="A20" s="149">
        <v>13</v>
      </c>
      <c r="B20" s="154">
        <v>7500</v>
      </c>
      <c r="C20" s="154">
        <v>7500</v>
      </c>
      <c r="D20" s="154">
        <v>15000</v>
      </c>
      <c r="E20" s="154">
        <v>50000</v>
      </c>
      <c r="G20" s="154">
        <f t="shared" si="0"/>
        <v>80000</v>
      </c>
      <c r="H20" s="154">
        <f t="shared" si="1"/>
        <v>92000</v>
      </c>
      <c r="I20" s="154">
        <f t="shared" si="2"/>
        <v>48045.926890774237</v>
      </c>
      <c r="J20" s="154">
        <f t="shared" si="3"/>
        <v>55252.815924390379</v>
      </c>
    </row>
    <row r="21" spans="1:16" x14ac:dyDescent="0.25">
      <c r="A21" s="149">
        <v>14</v>
      </c>
      <c r="B21" s="154">
        <v>7500</v>
      </c>
      <c r="C21" s="154">
        <v>7500</v>
      </c>
      <c r="D21" s="154">
        <v>15000</v>
      </c>
      <c r="E21" s="154">
        <v>50000</v>
      </c>
      <c r="G21" s="154">
        <f t="shared" si="0"/>
        <v>80000</v>
      </c>
      <c r="H21" s="154">
        <f t="shared" si="1"/>
        <v>92000</v>
      </c>
      <c r="I21" s="154">
        <f t="shared" si="2"/>
        <v>46198.006625744463</v>
      </c>
      <c r="J21" s="154">
        <f t="shared" si="3"/>
        <v>53127.707619606132</v>
      </c>
      <c r="P21" s="169"/>
    </row>
    <row r="22" spans="1:16" x14ac:dyDescent="0.25">
      <c r="A22" s="149">
        <v>15</v>
      </c>
      <c r="B22" s="154">
        <v>7500</v>
      </c>
      <c r="C22" s="154">
        <v>7500</v>
      </c>
      <c r="D22" s="154">
        <v>15000</v>
      </c>
      <c r="E22" s="154">
        <v>50000</v>
      </c>
      <c r="G22" s="154">
        <f t="shared" si="0"/>
        <v>80000</v>
      </c>
      <c r="H22" s="154">
        <f t="shared" si="1"/>
        <v>92000</v>
      </c>
      <c r="I22" s="154">
        <f t="shared" si="2"/>
        <v>44421.160217061981</v>
      </c>
      <c r="J22" s="154">
        <f t="shared" si="3"/>
        <v>51084.334249621279</v>
      </c>
    </row>
    <row r="23" spans="1:16" x14ac:dyDescent="0.25">
      <c r="A23" s="149">
        <v>16</v>
      </c>
      <c r="B23" s="154">
        <v>11250</v>
      </c>
      <c r="C23" s="154">
        <v>7500</v>
      </c>
      <c r="D23" s="154">
        <v>15000</v>
      </c>
      <c r="E23" s="154">
        <v>50000</v>
      </c>
      <c r="G23" s="154">
        <f t="shared" si="0"/>
        <v>83750</v>
      </c>
      <c r="H23" s="154">
        <f t="shared" si="1"/>
        <v>96312.499999999985</v>
      </c>
      <c r="I23" s="154">
        <f t="shared" si="2"/>
        <v>44714.809713689188</v>
      </c>
      <c r="J23" s="154">
        <f t="shared" si="3"/>
        <v>51422.031170742557</v>
      </c>
    </row>
    <row r="24" spans="1:16" x14ac:dyDescent="0.25">
      <c r="A24" s="149">
        <v>17</v>
      </c>
      <c r="B24" s="154">
        <v>11250</v>
      </c>
      <c r="C24" s="154">
        <v>7500</v>
      </c>
      <c r="D24" s="154">
        <v>15000</v>
      </c>
      <c r="E24" s="154">
        <v>50000</v>
      </c>
      <c r="G24" s="154">
        <f t="shared" si="0"/>
        <v>83750</v>
      </c>
      <c r="H24" s="154">
        <f t="shared" si="1"/>
        <v>96312.499999999985</v>
      </c>
      <c r="I24" s="154">
        <f t="shared" si="2"/>
        <v>42995.009340085759</v>
      </c>
      <c r="J24" s="154">
        <f t="shared" si="3"/>
        <v>49444.260741098617</v>
      </c>
    </row>
    <row r="25" spans="1:16" x14ac:dyDescent="0.25">
      <c r="A25" s="149">
        <v>18</v>
      </c>
      <c r="B25" s="154">
        <v>11250</v>
      </c>
      <c r="C25" s="154">
        <v>7500</v>
      </c>
      <c r="D25" s="154">
        <v>15000</v>
      </c>
      <c r="E25" s="154">
        <v>50000</v>
      </c>
      <c r="G25" s="154">
        <f t="shared" si="0"/>
        <v>83750</v>
      </c>
      <c r="H25" s="154">
        <f t="shared" si="1"/>
        <v>96312.499999999985</v>
      </c>
      <c r="I25" s="154">
        <f t="shared" si="2"/>
        <v>41341.355134697842</v>
      </c>
      <c r="J25" s="154">
        <f t="shared" si="3"/>
        <v>47542.558404902506</v>
      </c>
    </row>
    <row r="26" spans="1:16" x14ac:dyDescent="0.25">
      <c r="A26" s="149">
        <v>19</v>
      </c>
      <c r="B26" s="154">
        <v>11250</v>
      </c>
      <c r="C26" s="154">
        <v>7500</v>
      </c>
      <c r="D26" s="154">
        <v>15000</v>
      </c>
      <c r="E26" s="154">
        <v>50000</v>
      </c>
      <c r="G26" s="154">
        <f t="shared" si="0"/>
        <v>83750</v>
      </c>
      <c r="H26" s="154">
        <f t="shared" si="1"/>
        <v>96312.499999999985</v>
      </c>
      <c r="I26" s="154">
        <f t="shared" si="2"/>
        <v>39751.303014132536</v>
      </c>
      <c r="J26" s="154">
        <f t="shared" si="3"/>
        <v>45713.998466252415</v>
      </c>
    </row>
    <row r="27" spans="1:16" x14ac:dyDescent="0.25">
      <c r="A27" s="149">
        <v>20</v>
      </c>
      <c r="B27" s="154">
        <v>11250</v>
      </c>
      <c r="C27" s="154">
        <v>7500</v>
      </c>
      <c r="D27" s="154">
        <v>15000</v>
      </c>
      <c r="E27" s="154">
        <v>50000</v>
      </c>
      <c r="G27" s="154">
        <f t="shared" si="0"/>
        <v>83750</v>
      </c>
      <c r="H27" s="154">
        <f t="shared" si="1"/>
        <v>96312.499999999985</v>
      </c>
      <c r="I27" s="154">
        <f t="shared" si="2"/>
        <v>38222.40674435821</v>
      </c>
      <c r="J27" s="154">
        <f t="shared" si="3"/>
        <v>43955.767756011934</v>
      </c>
    </row>
    <row r="28" spans="1:16" x14ac:dyDescent="0.25">
      <c r="A28" s="149">
        <v>21</v>
      </c>
      <c r="B28" s="154">
        <v>11250</v>
      </c>
      <c r="C28" s="154">
        <v>7500</v>
      </c>
      <c r="D28" s="154">
        <v>15000</v>
      </c>
      <c r="E28" s="154">
        <v>50000</v>
      </c>
      <c r="G28" s="154">
        <f t="shared" si="0"/>
        <v>83750</v>
      </c>
      <c r="H28" s="154">
        <f t="shared" si="1"/>
        <v>96312.499999999985</v>
      </c>
      <c r="I28" s="154">
        <f t="shared" si="2"/>
        <v>36752.314177267501</v>
      </c>
      <c r="J28" s="154">
        <f t="shared" si="3"/>
        <v>42265.161303857618</v>
      </c>
    </row>
    <row r="29" spans="1:16" x14ac:dyDescent="0.25">
      <c r="A29" s="149">
        <v>22</v>
      </c>
      <c r="B29" s="154">
        <v>11250</v>
      </c>
      <c r="C29" s="154">
        <v>7500</v>
      </c>
      <c r="D29" s="154">
        <v>15000</v>
      </c>
      <c r="E29" s="154">
        <v>50000</v>
      </c>
      <c r="G29" s="154">
        <f t="shared" si="0"/>
        <v>83750</v>
      </c>
      <c r="H29" s="154">
        <f t="shared" si="1"/>
        <v>96312.499999999985</v>
      </c>
      <c r="I29" s="154">
        <f t="shared" si="2"/>
        <v>35338.763631987982</v>
      </c>
      <c r="J29" s="154">
        <f t="shared" si="3"/>
        <v>40639.578176786177</v>
      </c>
    </row>
    <row r="30" spans="1:16" x14ac:dyDescent="0.25">
      <c r="A30" s="149">
        <v>23</v>
      </c>
      <c r="B30" s="154">
        <v>11250</v>
      </c>
      <c r="C30" s="154">
        <v>7500</v>
      </c>
      <c r="D30" s="154">
        <v>15000</v>
      </c>
      <c r="E30" s="154">
        <v>50000</v>
      </c>
      <c r="G30" s="154">
        <f t="shared" si="0"/>
        <v>83750</v>
      </c>
      <c r="H30" s="154">
        <f t="shared" si="1"/>
        <v>96312.499999999985</v>
      </c>
      <c r="I30" s="154">
        <f t="shared" si="2"/>
        <v>33979.580415373064</v>
      </c>
      <c r="J30" s="154">
        <f t="shared" si="3"/>
        <v>39076.517477679015</v>
      </c>
    </row>
    <row r="31" spans="1:16" x14ac:dyDescent="0.25">
      <c r="A31" s="149">
        <v>24</v>
      </c>
      <c r="B31" s="154">
        <v>11250</v>
      </c>
      <c r="C31" s="154">
        <v>7500</v>
      </c>
      <c r="D31" s="154">
        <v>15000</v>
      </c>
      <c r="E31" s="154">
        <v>50000</v>
      </c>
      <c r="G31" s="154">
        <f t="shared" si="0"/>
        <v>83750</v>
      </c>
      <c r="H31" s="154">
        <f t="shared" si="1"/>
        <v>96312.499999999985</v>
      </c>
      <c r="I31" s="154">
        <f t="shared" si="2"/>
        <v>32672.673476320251</v>
      </c>
      <c r="J31" s="154">
        <f t="shared" si="3"/>
        <v>37573.574497768284</v>
      </c>
    </row>
    <row r="32" spans="1:16" x14ac:dyDescent="0.25">
      <c r="A32" s="149">
        <v>25</v>
      </c>
      <c r="B32" s="154">
        <v>11250</v>
      </c>
      <c r="C32" s="154">
        <v>7500</v>
      </c>
      <c r="D32" s="154">
        <v>15000</v>
      </c>
      <c r="E32" s="154">
        <v>50000</v>
      </c>
      <c r="G32" s="154">
        <f t="shared" si="0"/>
        <v>83750</v>
      </c>
      <c r="H32" s="154">
        <f t="shared" si="1"/>
        <v>96312.499999999985</v>
      </c>
      <c r="I32" s="154">
        <f t="shared" si="2"/>
        <v>31416.032188769466</v>
      </c>
      <c r="J32" s="154">
        <f t="shared" si="3"/>
        <v>36128.437017084878</v>
      </c>
    </row>
    <row r="33" spans="1:10" x14ac:dyDescent="0.25">
      <c r="A33" s="149">
        <v>26</v>
      </c>
      <c r="B33" s="154">
        <v>7500</v>
      </c>
      <c r="C33" s="154">
        <v>7500</v>
      </c>
      <c r="D33" s="154">
        <v>15000</v>
      </c>
      <c r="E33" s="154">
        <v>50000</v>
      </c>
      <c r="F33" s="31">
        <v>15000000</v>
      </c>
      <c r="G33" s="154">
        <f t="shared" si="0"/>
        <v>15080000</v>
      </c>
      <c r="H33" s="154">
        <f t="shared" si="1"/>
        <v>17342000</v>
      </c>
      <c r="I33" s="154">
        <f t="shared" si="2"/>
        <v>5439193.6326824753</v>
      </c>
      <c r="J33" s="154">
        <f t="shared" si="3"/>
        <v>6255072.6775848465</v>
      </c>
    </row>
    <row r="34" spans="1:10" x14ac:dyDescent="0.25">
      <c r="A34" s="149">
        <v>27</v>
      </c>
      <c r="B34" s="154">
        <v>7500</v>
      </c>
      <c r="C34" s="154">
        <v>7500</v>
      </c>
      <c r="D34" s="154">
        <v>15000</v>
      </c>
      <c r="E34" s="154">
        <v>50000</v>
      </c>
      <c r="G34" s="154">
        <f t="shared" si="0"/>
        <v>80000</v>
      </c>
      <c r="H34" s="154">
        <f t="shared" si="1"/>
        <v>92000</v>
      </c>
      <c r="I34" s="154">
        <f t="shared" si="2"/>
        <v>27745.32561050028</v>
      </c>
      <c r="J34" s="154">
        <f t="shared" si="3"/>
        <v>31907.124452075324</v>
      </c>
    </row>
    <row r="35" spans="1:10" x14ac:dyDescent="0.25">
      <c r="A35" s="149">
        <v>28</v>
      </c>
      <c r="B35" s="154">
        <v>7500</v>
      </c>
      <c r="C35" s="154">
        <v>7500</v>
      </c>
      <c r="D35" s="154">
        <v>15000</v>
      </c>
      <c r="E35" s="154">
        <v>50000</v>
      </c>
      <c r="G35" s="154">
        <f t="shared" si="0"/>
        <v>80000</v>
      </c>
      <c r="H35" s="154">
        <f t="shared" si="1"/>
        <v>92000</v>
      </c>
      <c r="I35" s="154">
        <f t="shared" si="2"/>
        <v>26678.197702404112</v>
      </c>
      <c r="J35" s="154">
        <f t="shared" si="3"/>
        <v>30679.927357764725</v>
      </c>
    </row>
    <row r="36" spans="1:10" x14ac:dyDescent="0.25">
      <c r="A36" s="149">
        <v>29</v>
      </c>
      <c r="B36" s="154">
        <v>7500</v>
      </c>
      <c r="C36" s="154">
        <v>7500</v>
      </c>
      <c r="D36" s="154">
        <v>15000</v>
      </c>
      <c r="E36" s="154">
        <v>50000</v>
      </c>
      <c r="G36" s="154">
        <f t="shared" si="0"/>
        <v>80000</v>
      </c>
      <c r="H36" s="154">
        <f t="shared" si="1"/>
        <v>92000</v>
      </c>
      <c r="I36" s="154">
        <f t="shared" si="2"/>
        <v>25652.113175388567</v>
      </c>
      <c r="J36" s="154">
        <f t="shared" si="3"/>
        <v>29499.930151696852</v>
      </c>
    </row>
    <row r="37" spans="1:10" x14ac:dyDescent="0.25">
      <c r="A37" s="149">
        <v>30</v>
      </c>
      <c r="B37" s="154">
        <v>7500</v>
      </c>
      <c r="C37" s="154">
        <v>7500</v>
      </c>
      <c r="D37" s="154">
        <v>15000</v>
      </c>
      <c r="E37" s="154">
        <v>50000</v>
      </c>
      <c r="G37" s="154">
        <f t="shared" si="0"/>
        <v>80000</v>
      </c>
      <c r="H37" s="154">
        <f t="shared" si="1"/>
        <v>92000</v>
      </c>
      <c r="I37" s="154">
        <f t="shared" si="2"/>
        <v>24665.493437873625</v>
      </c>
      <c r="J37" s="154">
        <f t="shared" si="3"/>
        <v>28365.317453554668</v>
      </c>
    </row>
    <row r="38" spans="1:10" x14ac:dyDescent="0.25">
      <c r="A38" s="149">
        <v>31</v>
      </c>
      <c r="B38" s="154">
        <v>7500</v>
      </c>
      <c r="C38" s="154">
        <v>7500</v>
      </c>
      <c r="D38" s="154">
        <v>15000</v>
      </c>
      <c r="E38" s="154">
        <v>50000</v>
      </c>
      <c r="G38" s="154">
        <f t="shared" si="0"/>
        <v>80000</v>
      </c>
      <c r="H38" s="154">
        <f t="shared" si="1"/>
        <v>92000</v>
      </c>
      <c r="I38" s="154">
        <f t="shared" si="2"/>
        <v>23716.820613340024</v>
      </c>
      <c r="J38" s="154">
        <f t="shared" si="3"/>
        <v>27274.343705341027</v>
      </c>
    </row>
    <row r="39" spans="1:10" x14ac:dyDescent="0.25">
      <c r="A39" s="149">
        <v>32</v>
      </c>
      <c r="B39" s="154">
        <v>7500</v>
      </c>
      <c r="C39" s="154">
        <v>7500</v>
      </c>
      <c r="D39" s="154">
        <v>15000</v>
      </c>
      <c r="E39" s="154">
        <v>50000</v>
      </c>
      <c r="G39" s="154">
        <f t="shared" si="0"/>
        <v>80000</v>
      </c>
      <c r="H39" s="154">
        <f t="shared" si="1"/>
        <v>92000</v>
      </c>
      <c r="I39" s="154">
        <f t="shared" si="2"/>
        <v>22804.635205134637</v>
      </c>
      <c r="J39" s="154">
        <f t="shared" si="3"/>
        <v>26225.330485904829</v>
      </c>
    </row>
    <row r="40" spans="1:10" x14ac:dyDescent="0.25">
      <c r="A40" s="149">
        <v>33</v>
      </c>
      <c r="B40" s="154">
        <v>7500</v>
      </c>
      <c r="C40" s="154">
        <v>7500</v>
      </c>
      <c r="D40" s="154">
        <v>15000</v>
      </c>
      <c r="E40" s="154">
        <v>50000</v>
      </c>
      <c r="G40" s="154">
        <f t="shared" si="0"/>
        <v>80000</v>
      </c>
      <c r="H40" s="154">
        <f t="shared" ref="H40:H71" si="4">G40*(1+$N$4)</f>
        <v>92000</v>
      </c>
      <c r="I40" s="154">
        <f t="shared" si="2"/>
        <v>21927.533851090997</v>
      </c>
      <c r="J40" s="154">
        <f t="shared" si="3"/>
        <v>25216.663928754646</v>
      </c>
    </row>
    <row r="41" spans="1:10" x14ac:dyDescent="0.25">
      <c r="A41" s="149">
        <v>34</v>
      </c>
      <c r="B41" s="154">
        <v>7500</v>
      </c>
      <c r="C41" s="154">
        <v>7500</v>
      </c>
      <c r="D41" s="154">
        <v>15000</v>
      </c>
      <c r="E41" s="154">
        <v>50000</v>
      </c>
      <c r="G41" s="154">
        <f t="shared" si="0"/>
        <v>80000</v>
      </c>
      <c r="H41" s="154">
        <f t="shared" si="4"/>
        <v>92000</v>
      </c>
      <c r="I41" s="154">
        <f t="shared" si="2"/>
        <v>21084.167164510571</v>
      </c>
      <c r="J41" s="154">
        <f t="shared" si="3"/>
        <v>24246.792239187158</v>
      </c>
    </row>
    <row r="42" spans="1:10" x14ac:dyDescent="0.25">
      <c r="A42" s="149">
        <v>35</v>
      </c>
      <c r="B42" s="154">
        <v>7500</v>
      </c>
      <c r="C42" s="154">
        <v>7500</v>
      </c>
      <c r="D42" s="154">
        <v>15000</v>
      </c>
      <c r="E42" s="154">
        <v>50000</v>
      </c>
      <c r="G42" s="154">
        <f t="shared" si="0"/>
        <v>80000</v>
      </c>
      <c r="H42" s="154">
        <f t="shared" si="4"/>
        <v>92000</v>
      </c>
      <c r="I42" s="154">
        <f t="shared" si="2"/>
        <v>20273.23765818324</v>
      </c>
      <c r="J42" s="154">
        <f t="shared" si="3"/>
        <v>23314.223306910728</v>
      </c>
    </row>
    <row r="43" spans="1:10" x14ac:dyDescent="0.25">
      <c r="A43" s="149">
        <v>36</v>
      </c>
      <c r="B43" s="154">
        <v>7500</v>
      </c>
      <c r="C43" s="154">
        <v>7500</v>
      </c>
      <c r="D43" s="154">
        <v>15000</v>
      </c>
      <c r="E43" s="154">
        <v>50000</v>
      </c>
      <c r="G43" s="154">
        <f t="shared" si="0"/>
        <v>80000</v>
      </c>
      <c r="H43" s="154">
        <f t="shared" si="4"/>
        <v>92000</v>
      </c>
      <c r="I43" s="154">
        <f t="shared" ref="I43:I76" si="5">G43/((1+$N$2)^A43)</f>
        <v>27602.594004534942</v>
      </c>
      <c r="J43" s="154">
        <f t="shared" ref="J43:J76" si="6">H43/((1+$N$2)^A43)</f>
        <v>31742.983105215182</v>
      </c>
    </row>
    <row r="44" spans="1:10" x14ac:dyDescent="0.25">
      <c r="A44" s="149">
        <v>37</v>
      </c>
      <c r="B44" s="154">
        <v>7500</v>
      </c>
      <c r="C44" s="154">
        <v>7500</v>
      </c>
      <c r="D44" s="154">
        <v>15000</v>
      </c>
      <c r="E44" s="154">
        <v>50000</v>
      </c>
      <c r="G44" s="154">
        <f t="shared" si="0"/>
        <v>80000</v>
      </c>
      <c r="H44" s="154">
        <f t="shared" si="4"/>
        <v>92000</v>
      </c>
      <c r="I44" s="154">
        <f t="shared" si="5"/>
        <v>26798.634955859172</v>
      </c>
      <c r="J44" s="154">
        <f t="shared" si="6"/>
        <v>30818.430199238046</v>
      </c>
    </row>
    <row r="45" spans="1:10" x14ac:dyDescent="0.25">
      <c r="A45" s="149">
        <v>38</v>
      </c>
      <c r="B45" s="154">
        <v>7500</v>
      </c>
      <c r="C45" s="154">
        <v>7500</v>
      </c>
      <c r="D45" s="154">
        <v>15000</v>
      </c>
      <c r="E45" s="154">
        <v>50000</v>
      </c>
      <c r="G45" s="154">
        <f t="shared" si="0"/>
        <v>80000</v>
      </c>
      <c r="H45" s="154">
        <f t="shared" si="4"/>
        <v>92000</v>
      </c>
      <c r="I45" s="154">
        <f t="shared" si="5"/>
        <v>26018.092190154533</v>
      </c>
      <c r="J45" s="154">
        <f t="shared" si="6"/>
        <v>29920.806018677715</v>
      </c>
    </row>
    <row r="46" spans="1:10" x14ac:dyDescent="0.25">
      <c r="A46" s="149">
        <v>39</v>
      </c>
      <c r="B46" s="154">
        <v>7500</v>
      </c>
      <c r="C46" s="154">
        <v>7500</v>
      </c>
      <c r="D46" s="154">
        <v>15000</v>
      </c>
      <c r="E46" s="154">
        <v>50000</v>
      </c>
      <c r="G46" s="154">
        <f t="shared" si="0"/>
        <v>80000</v>
      </c>
      <c r="H46" s="154">
        <f t="shared" si="4"/>
        <v>92000</v>
      </c>
      <c r="I46" s="154">
        <f t="shared" si="5"/>
        <v>25260.28367976168</v>
      </c>
      <c r="J46" s="154">
        <f t="shared" si="6"/>
        <v>29049.326231725932</v>
      </c>
    </row>
    <row r="47" spans="1:10" x14ac:dyDescent="0.25">
      <c r="A47" s="149">
        <v>40</v>
      </c>
      <c r="B47" s="154">
        <v>7500</v>
      </c>
      <c r="C47" s="154">
        <v>7500</v>
      </c>
      <c r="D47" s="154">
        <v>15000</v>
      </c>
      <c r="E47" s="154">
        <v>50000</v>
      </c>
      <c r="G47" s="154">
        <f t="shared" si="0"/>
        <v>80000</v>
      </c>
      <c r="H47" s="154">
        <f t="shared" si="4"/>
        <v>92000</v>
      </c>
      <c r="I47" s="154">
        <f t="shared" si="5"/>
        <v>24524.54726190455</v>
      </c>
      <c r="J47" s="154">
        <f t="shared" si="6"/>
        <v>28203.229351190232</v>
      </c>
    </row>
    <row r="48" spans="1:10" x14ac:dyDescent="0.25">
      <c r="A48" s="149">
        <v>41</v>
      </c>
      <c r="B48" s="154">
        <v>11250</v>
      </c>
      <c r="C48" s="154">
        <v>7500</v>
      </c>
      <c r="D48" s="154">
        <v>15000</v>
      </c>
      <c r="E48" s="154">
        <v>50000</v>
      </c>
      <c r="G48" s="154">
        <f t="shared" si="0"/>
        <v>83750</v>
      </c>
      <c r="H48" s="154">
        <f t="shared" si="4"/>
        <v>96312.499999999985</v>
      </c>
      <c r="I48" s="154">
        <f t="shared" si="5"/>
        <v>24926.345062918761</v>
      </c>
      <c r="J48" s="154">
        <f t="shared" si="6"/>
        <v>28665.296822356569</v>
      </c>
    </row>
    <row r="49" spans="1:10" x14ac:dyDescent="0.25">
      <c r="A49" s="149">
        <v>42</v>
      </c>
      <c r="B49" s="154">
        <v>11250</v>
      </c>
      <c r="C49" s="154">
        <v>7500</v>
      </c>
      <c r="D49" s="154">
        <v>15000</v>
      </c>
      <c r="E49" s="154">
        <v>50000</v>
      </c>
      <c r="G49" s="154">
        <f t="shared" si="0"/>
        <v>83750</v>
      </c>
      <c r="H49" s="154">
        <f t="shared" si="4"/>
        <v>96312.499999999985</v>
      </c>
      <c r="I49" s="154">
        <f t="shared" si="5"/>
        <v>24200.335012542484</v>
      </c>
      <c r="J49" s="154">
        <f t="shared" si="6"/>
        <v>27830.38526442385</v>
      </c>
    </row>
    <row r="50" spans="1:10" x14ac:dyDescent="0.25">
      <c r="A50" s="149">
        <v>43</v>
      </c>
      <c r="B50" s="154">
        <v>11250</v>
      </c>
      <c r="C50" s="154">
        <v>7500</v>
      </c>
      <c r="D50" s="154">
        <v>15000</v>
      </c>
      <c r="E50" s="154">
        <v>50000</v>
      </c>
      <c r="G50" s="154">
        <f t="shared" si="0"/>
        <v>83750</v>
      </c>
      <c r="H50" s="154">
        <f t="shared" si="4"/>
        <v>96312.499999999985</v>
      </c>
      <c r="I50" s="154">
        <f t="shared" si="5"/>
        <v>23495.470885963576</v>
      </c>
      <c r="J50" s="154">
        <f t="shared" si="6"/>
        <v>27019.79151885811</v>
      </c>
    </row>
    <row r="51" spans="1:10" x14ac:dyDescent="0.25">
      <c r="A51" s="149">
        <v>44</v>
      </c>
      <c r="B51" s="154">
        <v>11250</v>
      </c>
      <c r="C51" s="154">
        <v>7500</v>
      </c>
      <c r="D51" s="154">
        <v>15000</v>
      </c>
      <c r="E51" s="154">
        <v>50000</v>
      </c>
      <c r="G51" s="154">
        <f t="shared" si="0"/>
        <v>83750</v>
      </c>
      <c r="H51" s="154">
        <f t="shared" si="4"/>
        <v>96312.499999999985</v>
      </c>
      <c r="I51" s="154">
        <f t="shared" si="5"/>
        <v>22811.136782488913</v>
      </c>
      <c r="J51" s="154">
        <f t="shared" si="6"/>
        <v>26232.807299862245</v>
      </c>
    </row>
    <row r="52" spans="1:10" x14ac:dyDescent="0.25">
      <c r="A52" s="149">
        <v>45</v>
      </c>
      <c r="B52" s="154">
        <v>11250</v>
      </c>
      <c r="C52" s="154">
        <v>7500</v>
      </c>
      <c r="D52" s="154">
        <v>15000</v>
      </c>
      <c r="E52" s="154">
        <v>50000</v>
      </c>
      <c r="G52" s="154">
        <f t="shared" si="0"/>
        <v>83750</v>
      </c>
      <c r="H52" s="154">
        <f t="shared" si="4"/>
        <v>96312.499999999985</v>
      </c>
      <c r="I52" s="154">
        <f t="shared" si="5"/>
        <v>22146.734740280499</v>
      </c>
      <c r="J52" s="154">
        <f t="shared" si="6"/>
        <v>25468.744951322569</v>
      </c>
    </row>
    <row r="53" spans="1:10" x14ac:dyDescent="0.25">
      <c r="A53" s="149">
        <v>46</v>
      </c>
      <c r="B53" s="154">
        <v>11250</v>
      </c>
      <c r="C53" s="154">
        <v>7500</v>
      </c>
      <c r="D53" s="154">
        <v>15000</v>
      </c>
      <c r="E53" s="154">
        <v>50000</v>
      </c>
      <c r="G53" s="154">
        <f t="shared" si="0"/>
        <v>83750</v>
      </c>
      <c r="H53" s="154">
        <f t="shared" si="4"/>
        <v>96312.499999999985</v>
      </c>
      <c r="I53" s="154">
        <f t="shared" si="5"/>
        <v>21501.684213864562</v>
      </c>
      <c r="J53" s="154">
        <f t="shared" si="6"/>
        <v>24726.936845944241</v>
      </c>
    </row>
    <row r="54" spans="1:10" x14ac:dyDescent="0.25">
      <c r="A54" s="149">
        <v>47</v>
      </c>
      <c r="B54" s="154">
        <v>11250</v>
      </c>
      <c r="C54" s="154">
        <v>7500</v>
      </c>
      <c r="D54" s="154">
        <v>15000</v>
      </c>
      <c r="E54" s="154">
        <v>50000</v>
      </c>
      <c r="G54" s="154">
        <f t="shared" si="0"/>
        <v>83750</v>
      </c>
      <c r="H54" s="154">
        <f t="shared" si="4"/>
        <v>96312.499999999985</v>
      </c>
      <c r="I54" s="154">
        <f t="shared" si="5"/>
        <v>20875.421566858793</v>
      </c>
      <c r="J54" s="154">
        <f t="shared" si="6"/>
        <v>24006.734801887611</v>
      </c>
    </row>
    <row r="55" spans="1:10" x14ac:dyDescent="0.25">
      <c r="A55" s="149">
        <v>48</v>
      </c>
      <c r="B55" s="154">
        <v>11250</v>
      </c>
      <c r="C55" s="154">
        <v>7500</v>
      </c>
      <c r="D55" s="154">
        <v>15000</v>
      </c>
      <c r="E55" s="154">
        <v>50000</v>
      </c>
      <c r="G55" s="154">
        <f t="shared" si="0"/>
        <v>83750</v>
      </c>
      <c r="H55" s="154">
        <f t="shared" si="4"/>
        <v>96312.499999999985</v>
      </c>
      <c r="I55" s="154">
        <f t="shared" si="5"/>
        <v>20267.399579474561</v>
      </c>
      <c r="J55" s="154">
        <f t="shared" si="6"/>
        <v>23307.509516395741</v>
      </c>
    </row>
    <row r="56" spans="1:10" x14ac:dyDescent="0.25">
      <c r="A56" s="149">
        <v>49</v>
      </c>
      <c r="B56" s="154">
        <v>11250</v>
      </c>
      <c r="C56" s="154">
        <v>7500</v>
      </c>
      <c r="D56" s="154">
        <v>15000</v>
      </c>
      <c r="E56" s="154">
        <v>50000</v>
      </c>
      <c r="G56" s="154">
        <f t="shared" si="0"/>
        <v>83750</v>
      </c>
      <c r="H56" s="154">
        <f t="shared" si="4"/>
        <v>96312.499999999985</v>
      </c>
      <c r="I56" s="154">
        <f t="shared" si="5"/>
        <v>19677.086970363653</v>
      </c>
      <c r="J56" s="154">
        <f t="shared" si="6"/>
        <v>22628.650015918196</v>
      </c>
    </row>
    <row r="57" spans="1:10" x14ac:dyDescent="0.25">
      <c r="A57" s="149">
        <v>50</v>
      </c>
      <c r="B57" s="154">
        <v>11250</v>
      </c>
      <c r="C57" s="154">
        <v>7500</v>
      </c>
      <c r="D57" s="154">
        <v>15000</v>
      </c>
      <c r="E57" s="154">
        <v>50000</v>
      </c>
      <c r="G57" s="154">
        <f t="shared" si="0"/>
        <v>83750</v>
      </c>
      <c r="H57" s="154">
        <f t="shared" si="4"/>
        <v>96312.499999999985</v>
      </c>
      <c r="I57" s="154">
        <f t="shared" si="5"/>
        <v>19103.967932391897</v>
      </c>
      <c r="J57" s="154">
        <f t="shared" si="6"/>
        <v>21969.563122250678</v>
      </c>
    </row>
    <row r="58" spans="1:10" x14ac:dyDescent="0.25">
      <c r="A58" s="149">
        <v>51</v>
      </c>
      <c r="B58" s="154">
        <v>7500</v>
      </c>
      <c r="C58" s="154">
        <v>7500</v>
      </c>
      <c r="D58" s="154">
        <v>15000</v>
      </c>
      <c r="E58" s="154">
        <v>50000</v>
      </c>
      <c r="F58" s="31">
        <v>15000000</v>
      </c>
      <c r="G58" s="154">
        <f t="shared" si="0"/>
        <v>15080000</v>
      </c>
      <c r="H58" s="154">
        <f t="shared" si="4"/>
        <v>17342000</v>
      </c>
      <c r="I58" s="154">
        <f t="shared" si="5"/>
        <v>3339664.8186694076</v>
      </c>
      <c r="J58" s="154">
        <f t="shared" si="6"/>
        <v>3840614.5414698189</v>
      </c>
    </row>
    <row r="59" spans="1:10" x14ac:dyDescent="0.25">
      <c r="A59" s="149">
        <v>52</v>
      </c>
      <c r="B59" s="154">
        <v>7500</v>
      </c>
      <c r="C59" s="154">
        <v>7500</v>
      </c>
      <c r="D59" s="154">
        <v>15000</v>
      </c>
      <c r="E59" s="154">
        <v>50000</v>
      </c>
      <c r="G59" s="154">
        <f t="shared" si="0"/>
        <v>80000</v>
      </c>
      <c r="H59" s="154">
        <f t="shared" si="4"/>
        <v>92000</v>
      </c>
      <c r="I59" s="154">
        <f t="shared" si="5"/>
        <v>17201.02402034152</v>
      </c>
      <c r="J59" s="154">
        <f t="shared" si="6"/>
        <v>19781.177623392749</v>
      </c>
    </row>
    <row r="60" spans="1:10" x14ac:dyDescent="0.25">
      <c r="A60" s="149">
        <v>53</v>
      </c>
      <c r="B60" s="154">
        <v>7500</v>
      </c>
      <c r="C60" s="154">
        <v>7500</v>
      </c>
      <c r="D60" s="154">
        <v>15000</v>
      </c>
      <c r="E60" s="154">
        <v>50000</v>
      </c>
      <c r="G60" s="154">
        <f t="shared" si="0"/>
        <v>80000</v>
      </c>
      <c r="H60" s="154">
        <f t="shared" si="4"/>
        <v>92000</v>
      </c>
      <c r="I60" s="154">
        <f t="shared" si="5"/>
        <v>16700.023320719924</v>
      </c>
      <c r="J60" s="154">
        <f t="shared" si="6"/>
        <v>19205.026818827915</v>
      </c>
    </row>
    <row r="61" spans="1:10" x14ac:dyDescent="0.25">
      <c r="A61" s="149">
        <v>54</v>
      </c>
      <c r="B61" s="154">
        <v>7500</v>
      </c>
      <c r="C61" s="154">
        <v>7500</v>
      </c>
      <c r="D61" s="154">
        <v>15000</v>
      </c>
      <c r="E61" s="154">
        <v>50000</v>
      </c>
      <c r="G61" s="154">
        <f t="shared" si="0"/>
        <v>80000</v>
      </c>
      <c r="H61" s="154">
        <f t="shared" si="4"/>
        <v>92000</v>
      </c>
      <c r="I61" s="154">
        <f t="shared" si="5"/>
        <v>16213.614874485362</v>
      </c>
      <c r="J61" s="154">
        <f t="shared" si="6"/>
        <v>18645.657105658167</v>
      </c>
    </row>
    <row r="62" spans="1:10" x14ac:dyDescent="0.25">
      <c r="A62" s="149">
        <v>55</v>
      </c>
      <c r="B62" s="154">
        <v>7500</v>
      </c>
      <c r="C62" s="154">
        <v>7500</v>
      </c>
      <c r="D62" s="154">
        <v>15000</v>
      </c>
      <c r="E62" s="154">
        <v>50000</v>
      </c>
      <c r="G62" s="154">
        <f t="shared" si="0"/>
        <v>80000</v>
      </c>
      <c r="H62" s="154">
        <f t="shared" si="4"/>
        <v>92000</v>
      </c>
      <c r="I62" s="154">
        <f t="shared" si="5"/>
        <v>15741.373664548893</v>
      </c>
      <c r="J62" s="154">
        <f t="shared" si="6"/>
        <v>18102.579714231229</v>
      </c>
    </row>
    <row r="63" spans="1:10" x14ac:dyDescent="0.25">
      <c r="A63" s="149">
        <v>56</v>
      </c>
      <c r="B63" s="154">
        <v>7500</v>
      </c>
      <c r="C63" s="154">
        <v>7500</v>
      </c>
      <c r="D63" s="154">
        <v>15000</v>
      </c>
      <c r="E63" s="154">
        <v>50000</v>
      </c>
      <c r="G63" s="154">
        <f t="shared" si="0"/>
        <v>80000</v>
      </c>
      <c r="H63" s="154">
        <f t="shared" si="4"/>
        <v>92000</v>
      </c>
      <c r="I63" s="154">
        <f t="shared" si="5"/>
        <v>15282.887052960095</v>
      </c>
      <c r="J63" s="154">
        <f t="shared" si="6"/>
        <v>17575.320110904107</v>
      </c>
    </row>
    <row r="64" spans="1:10" x14ac:dyDescent="0.25">
      <c r="A64" s="149">
        <v>57</v>
      </c>
      <c r="B64" s="154">
        <v>7500</v>
      </c>
      <c r="C64" s="154">
        <v>7500</v>
      </c>
      <c r="D64" s="154">
        <v>15000</v>
      </c>
      <c r="E64" s="154">
        <v>50000</v>
      </c>
      <c r="G64" s="154">
        <f t="shared" si="0"/>
        <v>80000</v>
      </c>
      <c r="H64" s="154">
        <f t="shared" si="4"/>
        <v>92000</v>
      </c>
      <c r="I64" s="154">
        <f t="shared" si="5"/>
        <v>14837.754420349605</v>
      </c>
      <c r="J64" s="154">
        <f t="shared" si="6"/>
        <v>17063.417583402046</v>
      </c>
    </row>
    <row r="65" spans="1:10" x14ac:dyDescent="0.25">
      <c r="A65" s="149">
        <v>58</v>
      </c>
      <c r="B65" s="154">
        <v>7500</v>
      </c>
      <c r="C65" s="154">
        <v>7500</v>
      </c>
      <c r="D65" s="154">
        <v>15000</v>
      </c>
      <c r="E65" s="154">
        <v>50000</v>
      </c>
      <c r="G65" s="154">
        <f t="shared" si="0"/>
        <v>80000</v>
      </c>
      <c r="H65" s="154">
        <f t="shared" si="4"/>
        <v>92000</v>
      </c>
      <c r="I65" s="154">
        <f t="shared" si="5"/>
        <v>14405.586815873403</v>
      </c>
      <c r="J65" s="154">
        <f t="shared" si="6"/>
        <v>16566.424838254414</v>
      </c>
    </row>
    <row r="66" spans="1:10" x14ac:dyDescent="0.25">
      <c r="A66" s="149">
        <v>59</v>
      </c>
      <c r="B66" s="154">
        <v>7500</v>
      </c>
      <c r="C66" s="154">
        <v>7500</v>
      </c>
      <c r="D66" s="154">
        <v>15000</v>
      </c>
      <c r="E66" s="154">
        <v>50000</v>
      </c>
      <c r="G66" s="154">
        <f t="shared" si="0"/>
        <v>80000</v>
      </c>
      <c r="H66" s="154">
        <f t="shared" si="4"/>
        <v>92000</v>
      </c>
      <c r="I66" s="154">
        <f t="shared" si="5"/>
        <v>13986.006617352818</v>
      </c>
      <c r="J66" s="154">
        <f t="shared" si="6"/>
        <v>16083.907609955741</v>
      </c>
    </row>
    <row r="67" spans="1:10" x14ac:dyDescent="0.25">
      <c r="A67" s="149">
        <v>60</v>
      </c>
      <c r="B67" s="154">
        <v>7500</v>
      </c>
      <c r="C67" s="154">
        <v>7500</v>
      </c>
      <c r="D67" s="154">
        <v>15000</v>
      </c>
      <c r="E67" s="154">
        <v>50000</v>
      </c>
      <c r="G67" s="154">
        <f t="shared" si="0"/>
        <v>80000</v>
      </c>
      <c r="H67" s="154">
        <f t="shared" si="4"/>
        <v>92000</v>
      </c>
      <c r="I67" s="154">
        <f t="shared" si="5"/>
        <v>13578.647201313415</v>
      </c>
      <c r="J67" s="154">
        <f t="shared" si="6"/>
        <v>15615.444281510428</v>
      </c>
    </row>
    <row r="68" spans="1:10" x14ac:dyDescent="0.25">
      <c r="A68" s="149">
        <v>61</v>
      </c>
      <c r="B68" s="154">
        <v>7500</v>
      </c>
      <c r="C68" s="154">
        <v>7500</v>
      </c>
      <c r="D68" s="154">
        <v>15000</v>
      </c>
      <c r="E68" s="154">
        <v>50000</v>
      </c>
      <c r="G68" s="154">
        <f t="shared" si="0"/>
        <v>80000</v>
      </c>
      <c r="H68" s="154">
        <f t="shared" si="4"/>
        <v>92000</v>
      </c>
      <c r="I68" s="154">
        <f t="shared" si="5"/>
        <v>13183.152622634387</v>
      </c>
      <c r="J68" s="154">
        <f t="shared" si="6"/>
        <v>15160.625516029544</v>
      </c>
    </row>
    <row r="69" spans="1:10" x14ac:dyDescent="0.25">
      <c r="A69" s="149">
        <v>62</v>
      </c>
      <c r="B69" s="154">
        <v>7500</v>
      </c>
      <c r="C69" s="154">
        <v>7500</v>
      </c>
      <c r="D69" s="154">
        <v>15000</v>
      </c>
      <c r="E69" s="154">
        <v>50000</v>
      </c>
      <c r="G69" s="154">
        <f t="shared" si="0"/>
        <v>80000</v>
      </c>
      <c r="H69" s="154">
        <f t="shared" si="4"/>
        <v>92000</v>
      </c>
      <c r="I69" s="154">
        <f t="shared" si="5"/>
        <v>12799.177303528531</v>
      </c>
      <c r="J69" s="154">
        <f t="shared" si="6"/>
        <v>14719.05389905781</v>
      </c>
    </row>
    <row r="70" spans="1:10" x14ac:dyDescent="0.25">
      <c r="A70" s="149">
        <v>63</v>
      </c>
      <c r="B70" s="154">
        <v>7500</v>
      </c>
      <c r="C70" s="154">
        <v>7500</v>
      </c>
      <c r="D70" s="154">
        <v>15000</v>
      </c>
      <c r="E70" s="154">
        <v>50000</v>
      </c>
      <c r="G70" s="154">
        <f t="shared" si="0"/>
        <v>80000</v>
      </c>
      <c r="H70" s="154">
        <f t="shared" si="4"/>
        <v>92000</v>
      </c>
      <c r="I70" s="154">
        <f t="shared" si="5"/>
        <v>12426.385731581096</v>
      </c>
      <c r="J70" s="154">
        <f t="shared" si="6"/>
        <v>14290.34359131826</v>
      </c>
    </row>
    <row r="71" spans="1:10" x14ac:dyDescent="0.25">
      <c r="A71" s="149">
        <v>64</v>
      </c>
      <c r="B71" s="154">
        <v>7500</v>
      </c>
      <c r="C71" s="154">
        <v>7500</v>
      </c>
      <c r="D71" s="154">
        <v>15000</v>
      </c>
      <c r="E71" s="154">
        <v>50000</v>
      </c>
      <c r="G71" s="154">
        <f t="shared" si="0"/>
        <v>80000</v>
      </c>
      <c r="H71" s="154">
        <f t="shared" si="4"/>
        <v>92000</v>
      </c>
      <c r="I71" s="154">
        <f t="shared" si="5"/>
        <v>12064.452166583591</v>
      </c>
      <c r="J71" s="154">
        <f t="shared" si="6"/>
        <v>13874.11999157113</v>
      </c>
    </row>
    <row r="72" spans="1:10" x14ac:dyDescent="0.25">
      <c r="A72" s="149">
        <v>65</v>
      </c>
      <c r="B72" s="154">
        <v>7500</v>
      </c>
      <c r="C72" s="154">
        <v>7500</v>
      </c>
      <c r="D72" s="154">
        <v>15000</v>
      </c>
      <c r="E72" s="154">
        <v>50000</v>
      </c>
      <c r="G72" s="154">
        <f t="shared" ref="G72:G107" si="7">SUM(B72:F72)</f>
        <v>80000</v>
      </c>
      <c r="H72" s="154">
        <f t="shared" ref="H72:H103" si="8">G72*(1+$N$4)</f>
        <v>92000</v>
      </c>
      <c r="I72" s="154">
        <f t="shared" si="5"/>
        <v>11713.060355906398</v>
      </c>
      <c r="J72" s="154">
        <f t="shared" si="6"/>
        <v>13470.019409292358</v>
      </c>
    </row>
    <row r="73" spans="1:10" x14ac:dyDescent="0.25">
      <c r="A73" s="149">
        <v>66</v>
      </c>
      <c r="B73" s="154">
        <v>11250</v>
      </c>
      <c r="C73" s="154">
        <v>7500</v>
      </c>
      <c r="D73" s="154">
        <v>15000</v>
      </c>
      <c r="E73" s="154">
        <v>50000</v>
      </c>
      <c r="G73" s="154">
        <f t="shared" si="7"/>
        <v>83750</v>
      </c>
      <c r="H73" s="154">
        <f t="shared" si="8"/>
        <v>96312.499999999985</v>
      </c>
      <c r="I73" s="154">
        <f t="shared" si="5"/>
        <v>11904.961223387876</v>
      </c>
      <c r="J73" s="154">
        <f t="shared" si="6"/>
        <v>13690.705406896055</v>
      </c>
    </row>
    <row r="74" spans="1:10" x14ac:dyDescent="0.25">
      <c r="A74" s="149">
        <v>67</v>
      </c>
      <c r="B74" s="154">
        <v>11250</v>
      </c>
      <c r="C74" s="154">
        <v>7500</v>
      </c>
      <c r="D74" s="154">
        <v>15000</v>
      </c>
      <c r="E74" s="154">
        <v>50000</v>
      </c>
      <c r="G74" s="154">
        <f t="shared" si="7"/>
        <v>83750</v>
      </c>
      <c r="H74" s="154">
        <f t="shared" si="8"/>
        <v>96312.499999999985</v>
      </c>
      <c r="I74" s="154">
        <f t="shared" si="5"/>
        <v>11558.214779988228</v>
      </c>
      <c r="J74" s="154">
        <f t="shared" si="6"/>
        <v>13291.94699698646</v>
      </c>
    </row>
    <row r="75" spans="1:10" x14ac:dyDescent="0.25">
      <c r="A75" s="149">
        <v>68</v>
      </c>
      <c r="B75" s="154">
        <v>11250</v>
      </c>
      <c r="C75" s="154">
        <v>7500</v>
      </c>
      <c r="D75" s="154">
        <v>15000</v>
      </c>
      <c r="E75" s="154">
        <v>50000</v>
      </c>
      <c r="G75" s="154">
        <f t="shared" si="7"/>
        <v>83750</v>
      </c>
      <c r="H75" s="154">
        <f t="shared" si="8"/>
        <v>96312.499999999985</v>
      </c>
      <c r="I75" s="154">
        <f t="shared" si="5"/>
        <v>11221.567747561387</v>
      </c>
      <c r="J75" s="154">
        <f t="shared" si="6"/>
        <v>12904.802909695592</v>
      </c>
    </row>
    <row r="76" spans="1:10" x14ac:dyDescent="0.25">
      <c r="A76" s="149">
        <v>69</v>
      </c>
      <c r="B76" s="154">
        <v>11250</v>
      </c>
      <c r="C76" s="154">
        <v>7500</v>
      </c>
      <c r="D76" s="154">
        <v>15000</v>
      </c>
      <c r="E76" s="154">
        <v>50000</v>
      </c>
      <c r="G76" s="154">
        <f t="shared" si="7"/>
        <v>83750</v>
      </c>
      <c r="H76" s="154">
        <f t="shared" si="8"/>
        <v>96312.499999999985</v>
      </c>
      <c r="I76" s="154">
        <f t="shared" si="5"/>
        <v>10894.725968506202</v>
      </c>
      <c r="J76" s="154">
        <f t="shared" si="6"/>
        <v>12528.934863782129</v>
      </c>
    </row>
    <row r="77" spans="1:10" x14ac:dyDescent="0.25">
      <c r="A77" s="149">
        <v>70</v>
      </c>
      <c r="B77" s="154">
        <v>11250</v>
      </c>
      <c r="C77" s="154">
        <v>7500</v>
      </c>
      <c r="D77" s="154">
        <v>15000</v>
      </c>
      <c r="E77" s="154">
        <v>50000</v>
      </c>
      <c r="G77" s="154">
        <f t="shared" si="7"/>
        <v>83750</v>
      </c>
      <c r="H77" s="154">
        <f t="shared" si="8"/>
        <v>96312.499999999985</v>
      </c>
      <c r="I77" s="154">
        <f t="shared" ref="I77:I107" si="9">G77/((1+$N$3)^A77)</f>
        <v>20939.812682700322</v>
      </c>
      <c r="J77" s="154">
        <f t="shared" ref="J77:J107" si="10">H77/((1+$N$3)^A77)</f>
        <v>24080.784585105368</v>
      </c>
    </row>
    <row r="78" spans="1:10" x14ac:dyDescent="0.25">
      <c r="A78" s="149">
        <v>71</v>
      </c>
      <c r="B78" s="154">
        <v>11250</v>
      </c>
      <c r="C78" s="154">
        <v>7500</v>
      </c>
      <c r="D78" s="154">
        <v>15000</v>
      </c>
      <c r="E78" s="154">
        <v>50000</v>
      </c>
      <c r="G78" s="154">
        <f t="shared" si="7"/>
        <v>83750</v>
      </c>
      <c r="H78" s="154">
        <f t="shared" si="8"/>
        <v>96312.499999999985</v>
      </c>
      <c r="I78" s="154">
        <f t="shared" si="9"/>
        <v>20529.228120294436</v>
      </c>
      <c r="J78" s="154">
        <f t="shared" si="10"/>
        <v>23608.6123383386</v>
      </c>
    </row>
    <row r="79" spans="1:10" x14ac:dyDescent="0.25">
      <c r="A79" s="149">
        <v>72</v>
      </c>
      <c r="B79" s="154">
        <v>11250</v>
      </c>
      <c r="C79" s="154">
        <v>7500</v>
      </c>
      <c r="D79" s="154">
        <v>15000</v>
      </c>
      <c r="E79" s="154">
        <v>50000</v>
      </c>
      <c r="G79" s="154">
        <f t="shared" si="7"/>
        <v>83750</v>
      </c>
      <c r="H79" s="154">
        <f t="shared" si="8"/>
        <v>96312.499999999985</v>
      </c>
      <c r="I79" s="154">
        <f t="shared" si="9"/>
        <v>20126.694235582781</v>
      </c>
      <c r="J79" s="154">
        <f t="shared" si="10"/>
        <v>23145.698370920192</v>
      </c>
    </row>
    <row r="80" spans="1:10" x14ac:dyDescent="0.25">
      <c r="A80" s="149">
        <v>73</v>
      </c>
      <c r="B80" s="154">
        <v>11250</v>
      </c>
      <c r="C80" s="154">
        <v>7500</v>
      </c>
      <c r="D80" s="154">
        <v>15000</v>
      </c>
      <c r="E80" s="154">
        <v>50000</v>
      </c>
      <c r="G80" s="154">
        <f t="shared" si="7"/>
        <v>83750</v>
      </c>
      <c r="H80" s="154">
        <f t="shared" si="8"/>
        <v>96312.499999999985</v>
      </c>
      <c r="I80" s="154">
        <f t="shared" si="9"/>
        <v>19732.053172139982</v>
      </c>
      <c r="J80" s="154">
        <f t="shared" si="10"/>
        <v>22691.861147960975</v>
      </c>
    </row>
    <row r="81" spans="1:10" x14ac:dyDescent="0.25">
      <c r="A81" s="149">
        <v>74</v>
      </c>
      <c r="B81" s="154">
        <v>11250</v>
      </c>
      <c r="C81" s="154">
        <v>7500</v>
      </c>
      <c r="D81" s="154">
        <v>15000</v>
      </c>
      <c r="E81" s="154">
        <v>50000</v>
      </c>
      <c r="G81" s="154">
        <f t="shared" si="7"/>
        <v>83750</v>
      </c>
      <c r="H81" s="154">
        <f t="shared" si="8"/>
        <v>96312.499999999985</v>
      </c>
      <c r="I81" s="154">
        <f t="shared" si="9"/>
        <v>19345.150168764685</v>
      </c>
      <c r="J81" s="154">
        <f t="shared" si="10"/>
        <v>22246.922694079385</v>
      </c>
    </row>
    <row r="82" spans="1:10" x14ac:dyDescent="0.25">
      <c r="A82" s="149">
        <v>75</v>
      </c>
      <c r="B82" s="154">
        <v>11250</v>
      </c>
      <c r="C82" s="154">
        <v>7500</v>
      </c>
      <c r="D82" s="154">
        <v>15000</v>
      </c>
      <c r="E82" s="154">
        <v>50000</v>
      </c>
      <c r="G82" s="154">
        <f t="shared" si="7"/>
        <v>83750</v>
      </c>
      <c r="H82" s="154">
        <f t="shared" si="8"/>
        <v>96312.499999999985</v>
      </c>
      <c r="I82" s="154">
        <f t="shared" si="9"/>
        <v>18965.833498788914</v>
      </c>
      <c r="J82" s="154">
        <f t="shared" si="10"/>
        <v>21810.708523607245</v>
      </c>
    </row>
    <row r="83" spans="1:10" x14ac:dyDescent="0.25">
      <c r="A83" s="149">
        <v>76</v>
      </c>
      <c r="B83" s="154">
        <v>7500</v>
      </c>
      <c r="C83" s="154">
        <v>7500</v>
      </c>
      <c r="D83" s="154">
        <v>15000</v>
      </c>
      <c r="E83" s="154">
        <v>50000</v>
      </c>
      <c r="F83" s="31">
        <v>15000000</v>
      </c>
      <c r="G83" s="154">
        <f t="shared" si="7"/>
        <v>15080000</v>
      </c>
      <c r="H83" s="154">
        <f t="shared" si="8"/>
        <v>17342000</v>
      </c>
      <c r="I83" s="154">
        <f t="shared" si="9"/>
        <v>3348021.8807344073</v>
      </c>
      <c r="J83" s="154">
        <f t="shared" si="10"/>
        <v>3850225.1628445685</v>
      </c>
    </row>
    <row r="84" spans="1:10" x14ac:dyDescent="0.25">
      <c r="A84" s="149">
        <v>77</v>
      </c>
      <c r="B84" s="154">
        <v>7500</v>
      </c>
      <c r="C84" s="154">
        <v>7500</v>
      </c>
      <c r="D84" s="154">
        <v>15000</v>
      </c>
      <c r="E84" s="154">
        <v>50000</v>
      </c>
      <c r="G84" s="154">
        <f t="shared" si="7"/>
        <v>80000</v>
      </c>
      <c r="H84" s="154">
        <f t="shared" si="8"/>
        <v>92000</v>
      </c>
      <c r="I84" s="154">
        <f t="shared" si="9"/>
        <v>17413.12675266244</v>
      </c>
      <c r="J84" s="154">
        <f t="shared" si="10"/>
        <v>20025.095765561804</v>
      </c>
    </row>
    <row r="85" spans="1:10" x14ac:dyDescent="0.25">
      <c r="A85" s="149">
        <v>78</v>
      </c>
      <c r="B85" s="154">
        <v>7500</v>
      </c>
      <c r="C85" s="154">
        <v>7500</v>
      </c>
      <c r="D85" s="154">
        <v>15000</v>
      </c>
      <c r="E85" s="154">
        <v>50000</v>
      </c>
      <c r="G85" s="154">
        <f t="shared" si="7"/>
        <v>80000</v>
      </c>
      <c r="H85" s="154">
        <f t="shared" si="8"/>
        <v>92000</v>
      </c>
      <c r="I85" s="154">
        <f t="shared" si="9"/>
        <v>17071.692894767097</v>
      </c>
      <c r="J85" s="154">
        <f t="shared" si="10"/>
        <v>19632.446828982163</v>
      </c>
    </row>
    <row r="86" spans="1:10" x14ac:dyDescent="0.25">
      <c r="A86" s="149">
        <v>79</v>
      </c>
      <c r="B86" s="154">
        <v>7500</v>
      </c>
      <c r="C86" s="154">
        <v>7500</v>
      </c>
      <c r="D86" s="154">
        <v>15000</v>
      </c>
      <c r="E86" s="154">
        <v>50000</v>
      </c>
      <c r="G86" s="154">
        <f t="shared" si="7"/>
        <v>80000</v>
      </c>
      <c r="H86" s="154">
        <f t="shared" si="8"/>
        <v>92000</v>
      </c>
      <c r="I86" s="154">
        <f t="shared" si="9"/>
        <v>16736.953818399121</v>
      </c>
      <c r="J86" s="154">
        <f t="shared" si="10"/>
        <v>19247.496891158986</v>
      </c>
    </row>
    <row r="87" spans="1:10" x14ac:dyDescent="0.25">
      <c r="A87" s="149">
        <v>80</v>
      </c>
      <c r="B87" s="154">
        <v>7500</v>
      </c>
      <c r="C87" s="154">
        <v>7500</v>
      </c>
      <c r="D87" s="154">
        <v>15000</v>
      </c>
      <c r="E87" s="154">
        <v>50000</v>
      </c>
      <c r="G87" s="154">
        <f t="shared" si="7"/>
        <v>80000</v>
      </c>
      <c r="H87" s="154">
        <f t="shared" si="8"/>
        <v>92000</v>
      </c>
      <c r="I87" s="154">
        <f t="shared" si="9"/>
        <v>16408.778253332468</v>
      </c>
      <c r="J87" s="154">
        <f t="shared" si="10"/>
        <v>18870.094991332338</v>
      </c>
    </row>
    <row r="88" spans="1:10" x14ac:dyDescent="0.25">
      <c r="A88" s="149">
        <v>81</v>
      </c>
      <c r="B88" s="154">
        <v>7500</v>
      </c>
      <c r="C88" s="154">
        <v>7500</v>
      </c>
      <c r="D88" s="154">
        <v>15000</v>
      </c>
      <c r="E88" s="154">
        <v>50000</v>
      </c>
      <c r="G88" s="154">
        <f t="shared" si="7"/>
        <v>80000</v>
      </c>
      <c r="H88" s="154">
        <f t="shared" si="8"/>
        <v>92000</v>
      </c>
      <c r="I88" s="154">
        <f t="shared" si="9"/>
        <v>16087.037503267125</v>
      </c>
      <c r="J88" s="154">
        <f t="shared" si="10"/>
        <v>18500.093128757195</v>
      </c>
    </row>
    <row r="89" spans="1:10" x14ac:dyDescent="0.25">
      <c r="A89" s="149">
        <v>82</v>
      </c>
      <c r="B89" s="154">
        <v>7500</v>
      </c>
      <c r="C89" s="154">
        <v>7500</v>
      </c>
      <c r="D89" s="154">
        <v>15000</v>
      </c>
      <c r="E89" s="154">
        <v>50000</v>
      </c>
      <c r="G89" s="154">
        <f t="shared" si="7"/>
        <v>80000</v>
      </c>
      <c r="H89" s="154">
        <f t="shared" si="8"/>
        <v>92000</v>
      </c>
      <c r="I89" s="154">
        <f t="shared" si="9"/>
        <v>15771.605395359928</v>
      </c>
      <c r="J89" s="154">
        <f t="shared" si="10"/>
        <v>18137.346204663918</v>
      </c>
    </row>
    <row r="90" spans="1:10" x14ac:dyDescent="0.25">
      <c r="A90" s="149">
        <v>83</v>
      </c>
      <c r="B90" s="154">
        <v>7500</v>
      </c>
      <c r="C90" s="154">
        <v>7500</v>
      </c>
      <c r="D90" s="154">
        <v>15000</v>
      </c>
      <c r="E90" s="154">
        <v>50000</v>
      </c>
      <c r="G90" s="154">
        <f t="shared" si="7"/>
        <v>80000</v>
      </c>
      <c r="H90" s="154">
        <f t="shared" si="8"/>
        <v>92000</v>
      </c>
      <c r="I90" s="154">
        <f t="shared" si="9"/>
        <v>15462.358230745027</v>
      </c>
      <c r="J90" s="154">
        <f t="shared" si="10"/>
        <v>17781.711965356782</v>
      </c>
    </row>
    <row r="91" spans="1:10" x14ac:dyDescent="0.25">
      <c r="A91" s="149">
        <v>84</v>
      </c>
      <c r="B91" s="154">
        <v>7500</v>
      </c>
      <c r="C91" s="154">
        <v>7500</v>
      </c>
      <c r="D91" s="154">
        <v>15000</v>
      </c>
      <c r="E91" s="154">
        <v>50000</v>
      </c>
      <c r="G91" s="154">
        <f t="shared" si="7"/>
        <v>80000</v>
      </c>
      <c r="H91" s="154">
        <f t="shared" si="8"/>
        <v>92000</v>
      </c>
      <c r="I91" s="154">
        <f t="shared" si="9"/>
        <v>15159.174736024535</v>
      </c>
      <c r="J91" s="154">
        <f t="shared" si="10"/>
        <v>17433.050946428215</v>
      </c>
    </row>
    <row r="92" spans="1:10" x14ac:dyDescent="0.25">
      <c r="A92" s="149">
        <v>85</v>
      </c>
      <c r="B92" s="154">
        <v>7500</v>
      </c>
      <c r="C92" s="154">
        <v>7500</v>
      </c>
      <c r="D92" s="154">
        <v>15000</v>
      </c>
      <c r="E92" s="154">
        <v>50000</v>
      </c>
      <c r="G92" s="154">
        <f t="shared" si="7"/>
        <v>80000</v>
      </c>
      <c r="H92" s="154">
        <f t="shared" si="8"/>
        <v>92000</v>
      </c>
      <c r="I92" s="154">
        <f t="shared" si="9"/>
        <v>14861.936015710329</v>
      </c>
      <c r="J92" s="154">
        <f t="shared" si="10"/>
        <v>17091.226418066879</v>
      </c>
    </row>
    <row r="93" spans="1:10" x14ac:dyDescent="0.25">
      <c r="A93" s="149">
        <v>86</v>
      </c>
      <c r="B93" s="154">
        <v>7500</v>
      </c>
      <c r="C93" s="154">
        <v>7500</v>
      </c>
      <c r="D93" s="154">
        <v>15000</v>
      </c>
      <c r="E93" s="154">
        <v>50000</v>
      </c>
      <c r="G93" s="154">
        <f t="shared" si="7"/>
        <v>80000</v>
      </c>
      <c r="H93" s="154">
        <f t="shared" si="8"/>
        <v>92000</v>
      </c>
      <c r="I93" s="154">
        <f t="shared" si="9"/>
        <v>14570.525505598362</v>
      </c>
      <c r="J93" s="154">
        <f t="shared" si="10"/>
        <v>16756.104331438117</v>
      </c>
    </row>
    <row r="94" spans="1:10" x14ac:dyDescent="0.25">
      <c r="A94" s="149">
        <v>87</v>
      </c>
      <c r="B94" s="154">
        <v>7500</v>
      </c>
      <c r="C94" s="154">
        <v>7500</v>
      </c>
      <c r="D94" s="154">
        <v>15000</v>
      </c>
      <c r="E94" s="154">
        <v>50000</v>
      </c>
      <c r="G94" s="154">
        <f t="shared" si="7"/>
        <v>80000</v>
      </c>
      <c r="H94" s="154">
        <f t="shared" si="8"/>
        <v>92000</v>
      </c>
      <c r="I94" s="154">
        <f t="shared" si="9"/>
        <v>14284.82892705722</v>
      </c>
      <c r="J94" s="154">
        <f t="shared" si="10"/>
        <v>16427.553266115803</v>
      </c>
    </row>
    <row r="95" spans="1:10" x14ac:dyDescent="0.25">
      <c r="A95" s="149">
        <v>88</v>
      </c>
      <c r="B95" s="154">
        <v>7500</v>
      </c>
      <c r="C95" s="154">
        <v>7500</v>
      </c>
      <c r="D95" s="154">
        <v>15000</v>
      </c>
      <c r="E95" s="154">
        <v>50000</v>
      </c>
      <c r="G95" s="154">
        <f t="shared" si="7"/>
        <v>80000</v>
      </c>
      <c r="H95" s="154">
        <f t="shared" si="8"/>
        <v>92000</v>
      </c>
      <c r="I95" s="154">
        <f t="shared" si="9"/>
        <v>14004.73424221296</v>
      </c>
      <c r="J95" s="154">
        <f t="shared" si="10"/>
        <v>16105.444378544904</v>
      </c>
    </row>
    <row r="96" spans="1:10" x14ac:dyDescent="0.25">
      <c r="A96" s="149">
        <v>89</v>
      </c>
      <c r="B96" s="154">
        <v>7500</v>
      </c>
      <c r="C96" s="154">
        <v>7500</v>
      </c>
      <c r="D96" s="154">
        <v>15000</v>
      </c>
      <c r="E96" s="154">
        <v>50000</v>
      </c>
      <c r="G96" s="154">
        <f t="shared" si="7"/>
        <v>80000</v>
      </c>
      <c r="H96" s="154">
        <f t="shared" si="8"/>
        <v>92000</v>
      </c>
      <c r="I96" s="154">
        <f t="shared" si="9"/>
        <v>13730.131610012704</v>
      </c>
      <c r="J96" s="154">
        <f t="shared" si="10"/>
        <v>15789.651351514611</v>
      </c>
    </row>
    <row r="97" spans="1:10" x14ac:dyDescent="0.25">
      <c r="A97" s="149">
        <v>90</v>
      </c>
      <c r="B97" s="154">
        <v>7500</v>
      </c>
      <c r="C97" s="154">
        <v>7500</v>
      </c>
      <c r="D97" s="154">
        <v>15000</v>
      </c>
      <c r="E97" s="154">
        <v>50000</v>
      </c>
      <c r="G97" s="154">
        <f t="shared" si="7"/>
        <v>80000</v>
      </c>
      <c r="H97" s="154">
        <f t="shared" si="8"/>
        <v>92000</v>
      </c>
      <c r="I97" s="154">
        <f t="shared" si="9"/>
        <v>13460.91334314971</v>
      </c>
      <c r="J97" s="154">
        <f t="shared" si="10"/>
        <v>15480.050344622166</v>
      </c>
    </row>
    <row r="98" spans="1:10" x14ac:dyDescent="0.25">
      <c r="A98" s="149">
        <v>91</v>
      </c>
      <c r="B98" s="154">
        <v>11250</v>
      </c>
      <c r="C98" s="154">
        <v>7500</v>
      </c>
      <c r="D98" s="154">
        <v>15000</v>
      </c>
      <c r="E98" s="154">
        <v>50000</v>
      </c>
      <c r="G98" s="154">
        <f t="shared" si="7"/>
        <v>83750</v>
      </c>
      <c r="H98" s="154">
        <f t="shared" si="8"/>
        <v>96312.499999999985</v>
      </c>
      <c r="I98" s="154">
        <f t="shared" si="9"/>
        <v>13815.582015793976</v>
      </c>
      <c r="J98" s="154">
        <f t="shared" si="10"/>
        <v>15887.919318163069</v>
      </c>
    </row>
    <row r="99" spans="1:10" x14ac:dyDescent="0.25">
      <c r="A99" s="149">
        <v>92</v>
      </c>
      <c r="B99" s="154">
        <v>11250</v>
      </c>
      <c r="C99" s="154">
        <v>7500</v>
      </c>
      <c r="D99" s="154">
        <v>15000</v>
      </c>
      <c r="E99" s="154">
        <v>50000</v>
      </c>
      <c r="G99" s="154">
        <f t="shared" si="7"/>
        <v>83750</v>
      </c>
      <c r="H99" s="154">
        <f t="shared" si="8"/>
        <v>96312.499999999985</v>
      </c>
      <c r="I99" s="154">
        <f t="shared" si="9"/>
        <v>13544.688250778405</v>
      </c>
      <c r="J99" s="154">
        <f t="shared" si="10"/>
        <v>15576.391488395162</v>
      </c>
    </row>
    <row r="100" spans="1:10" x14ac:dyDescent="0.25">
      <c r="A100" s="149">
        <v>93</v>
      </c>
      <c r="B100" s="154">
        <v>11250</v>
      </c>
      <c r="C100" s="154">
        <v>7500</v>
      </c>
      <c r="D100" s="154">
        <v>15000</v>
      </c>
      <c r="E100" s="154">
        <v>50000</v>
      </c>
      <c r="G100" s="154">
        <f t="shared" si="7"/>
        <v>83750</v>
      </c>
      <c r="H100" s="154">
        <f t="shared" si="8"/>
        <v>96312.499999999985</v>
      </c>
      <c r="I100" s="154">
        <f t="shared" si="9"/>
        <v>13279.106128214124</v>
      </c>
      <c r="J100" s="154">
        <f t="shared" si="10"/>
        <v>15270.972047446239</v>
      </c>
    </row>
    <row r="101" spans="1:10" x14ac:dyDescent="0.25">
      <c r="A101" s="149">
        <v>94</v>
      </c>
      <c r="B101" s="154">
        <v>11250</v>
      </c>
      <c r="C101" s="154">
        <v>7500</v>
      </c>
      <c r="D101" s="154">
        <v>15000</v>
      </c>
      <c r="E101" s="154">
        <v>50000</v>
      </c>
      <c r="G101" s="154">
        <f t="shared" si="7"/>
        <v>83750</v>
      </c>
      <c r="H101" s="154">
        <f t="shared" si="8"/>
        <v>96312.499999999985</v>
      </c>
      <c r="I101" s="154">
        <f t="shared" si="9"/>
        <v>13018.731498249141</v>
      </c>
      <c r="J101" s="154">
        <f t="shared" si="10"/>
        <v>14971.541222986509</v>
      </c>
    </row>
    <row r="102" spans="1:10" x14ac:dyDescent="0.25">
      <c r="A102" s="149">
        <v>95</v>
      </c>
      <c r="B102" s="154">
        <v>11250</v>
      </c>
      <c r="C102" s="154">
        <v>7500</v>
      </c>
      <c r="D102" s="154">
        <v>15000</v>
      </c>
      <c r="E102" s="154">
        <v>50000</v>
      </c>
      <c r="G102" s="154">
        <f t="shared" si="7"/>
        <v>83750</v>
      </c>
      <c r="H102" s="154">
        <f t="shared" si="8"/>
        <v>96312.499999999985</v>
      </c>
      <c r="I102" s="154">
        <f t="shared" si="9"/>
        <v>12763.462253185435</v>
      </c>
      <c r="J102" s="154">
        <f t="shared" si="10"/>
        <v>14677.981591163247</v>
      </c>
    </row>
    <row r="103" spans="1:10" x14ac:dyDescent="0.25">
      <c r="A103" s="149">
        <v>96</v>
      </c>
      <c r="B103" s="154">
        <v>11250</v>
      </c>
      <c r="C103" s="154">
        <v>7500</v>
      </c>
      <c r="D103" s="154">
        <v>15000</v>
      </c>
      <c r="E103" s="154">
        <v>50000</v>
      </c>
      <c r="G103" s="154">
        <f t="shared" si="7"/>
        <v>83750</v>
      </c>
      <c r="H103" s="154">
        <f t="shared" si="8"/>
        <v>96312.499999999985</v>
      </c>
      <c r="I103" s="154">
        <f t="shared" si="9"/>
        <v>12513.198287436699</v>
      </c>
      <c r="J103" s="154">
        <f t="shared" si="10"/>
        <v>14390.178030552201</v>
      </c>
    </row>
    <row r="104" spans="1:10" x14ac:dyDescent="0.25">
      <c r="A104" s="149">
        <v>97</v>
      </c>
      <c r="B104" s="154">
        <v>11250</v>
      </c>
      <c r="C104" s="154">
        <v>7500</v>
      </c>
      <c r="D104" s="154">
        <v>15000</v>
      </c>
      <c r="E104" s="154">
        <v>50000</v>
      </c>
      <c r="G104" s="154">
        <f t="shared" si="7"/>
        <v>83750</v>
      </c>
      <c r="H104" s="154">
        <f t="shared" ref="H104:H107" si="11">G104*(1+$N$4)</f>
        <v>96312.499999999985</v>
      </c>
      <c r="I104" s="154">
        <f t="shared" si="9"/>
        <v>12267.841458271272</v>
      </c>
      <c r="J104" s="154">
        <f t="shared" si="10"/>
        <v>14108.01767701196</v>
      </c>
    </row>
    <row r="105" spans="1:10" x14ac:dyDescent="0.25">
      <c r="A105" s="149">
        <v>98</v>
      </c>
      <c r="B105" s="154">
        <v>11250</v>
      </c>
      <c r="C105" s="154">
        <v>7500</v>
      </c>
      <c r="D105" s="154">
        <v>15000</v>
      </c>
      <c r="E105" s="154">
        <v>50000</v>
      </c>
      <c r="G105" s="154">
        <f t="shared" si="7"/>
        <v>83750</v>
      </c>
      <c r="H105" s="154">
        <f t="shared" si="11"/>
        <v>96312.499999999985</v>
      </c>
      <c r="I105" s="154">
        <f t="shared" si="9"/>
        <v>12027.295547324778</v>
      </c>
      <c r="J105" s="154">
        <f t="shared" si="10"/>
        <v>13831.389879423492</v>
      </c>
    </row>
    <row r="106" spans="1:10" x14ac:dyDescent="0.25">
      <c r="A106" s="149">
        <v>99</v>
      </c>
      <c r="B106" s="154">
        <v>11250</v>
      </c>
      <c r="C106" s="154">
        <v>7500</v>
      </c>
      <c r="D106" s="154">
        <v>15000</v>
      </c>
      <c r="E106" s="154">
        <v>50000</v>
      </c>
      <c r="G106" s="154">
        <f t="shared" si="7"/>
        <v>83750</v>
      </c>
      <c r="H106" s="154">
        <f t="shared" si="11"/>
        <v>96312.499999999985</v>
      </c>
      <c r="I106" s="154">
        <f t="shared" si="9"/>
        <v>11791.466222867428</v>
      </c>
      <c r="J106" s="154">
        <f t="shared" si="10"/>
        <v>13560.186156297541</v>
      </c>
    </row>
    <row r="107" spans="1:10" x14ac:dyDescent="0.25">
      <c r="A107" s="149">
        <v>100</v>
      </c>
      <c r="B107" s="154">
        <v>11250</v>
      </c>
      <c r="C107" s="154">
        <v>7500</v>
      </c>
      <c r="D107" s="154">
        <v>15000</v>
      </c>
      <c r="E107" s="154">
        <v>50000</v>
      </c>
      <c r="F107" s="31"/>
      <c r="G107" s="154">
        <f t="shared" si="7"/>
        <v>83750</v>
      </c>
      <c r="H107" s="154">
        <f t="shared" si="11"/>
        <v>96312.499999999985</v>
      </c>
      <c r="I107" s="154">
        <f t="shared" si="9"/>
        <v>11560.261002811205</v>
      </c>
      <c r="J107" s="154">
        <f t="shared" si="10"/>
        <v>13294.300153232885</v>
      </c>
    </row>
  </sheetData>
  <mergeCells count="3">
    <mergeCell ref="B6:I6"/>
    <mergeCell ref="K6:L6"/>
    <mergeCell ref="M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1 Scenarier og vægte</vt:lpstr>
      <vt:lpstr>2 EFFEKT</vt:lpstr>
      <vt:lpstr>3 ØKONOMI </vt:lpstr>
      <vt:lpstr>4 TID</vt:lpstr>
      <vt:lpstr>5 MILJØ</vt:lpstr>
      <vt:lpstr>6 SAMFUND</vt:lpstr>
      <vt:lpstr>7 RESULTAT</vt:lpstr>
      <vt:lpstr>Diskontering fast rate</vt:lpstr>
      <vt:lpstr>Diskontering diff. rate</vt:lpstr>
      <vt:lpstr>'2 EFFEKT'!Print_Area</vt:lpstr>
      <vt:lpstr>'5 MILJØ'!Print_Area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Gitte Lemming</dc:creator>
  <cp:lastModifiedBy>Gitte Lemming</cp:lastModifiedBy>
  <cp:lastPrinted>2014-05-13T06:59:15Z</cp:lastPrinted>
  <dcterms:created xsi:type="dcterms:W3CDTF">2012-09-14T11:17:54Z</dcterms:created>
  <dcterms:modified xsi:type="dcterms:W3CDTF">2015-06-23T12:44:05Z</dcterms:modified>
</cp:coreProperties>
</file>