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20115" windowHeight="7740"/>
  </bookViews>
  <sheets>
    <sheet name="Forside" sheetId="2" r:id="rId1"/>
    <sheet name="Hovedkriterier ROD og AHP" sheetId="4" r:id="rId2"/>
    <sheet name="Underkriterier  ROD" sheetId="1" r:id="rId3"/>
    <sheet name="Sheet3" sheetId="3" r:id="rId4"/>
  </sheets>
  <definedNames>
    <definedName name="_Ref400455808" localSheetId="1">'Hovedkriterier ROD og AHP'!$A$74</definedName>
  </definedNames>
  <calcPr calcId="145621"/>
</workbook>
</file>

<file path=xl/calcChain.xml><?xml version="1.0" encoding="utf-8"?>
<calcChain xmlns="http://schemas.openxmlformats.org/spreadsheetml/2006/main">
  <c r="F16" i="4" l="1"/>
  <c r="F17" i="4"/>
  <c r="F18" i="4"/>
  <c r="F15" i="4"/>
  <c r="D16" i="4"/>
  <c r="D17" i="4"/>
  <c r="D18" i="4"/>
  <c r="D15" i="4"/>
  <c r="E36" i="4" l="1"/>
  <c r="C38" i="4" s="1"/>
  <c r="D7" i="4" l="1"/>
  <c r="D8" i="4"/>
  <c r="D9" i="4"/>
  <c r="D10" i="4"/>
  <c r="F54" i="4"/>
  <c r="E54" i="4"/>
  <c r="D54" i="4"/>
  <c r="C54" i="4"/>
  <c r="E53" i="4"/>
  <c r="D53" i="4"/>
  <c r="D52" i="4"/>
  <c r="C52" i="4"/>
  <c r="F50" i="4"/>
  <c r="C53" i="4" s="1"/>
  <c r="E50" i="4"/>
  <c r="D50" i="4"/>
  <c r="C51" i="4" s="1"/>
  <c r="H51" i="4" s="1"/>
  <c r="F40" i="4"/>
  <c r="E40" i="4"/>
  <c r="D40" i="4"/>
  <c r="C40" i="4"/>
  <c r="E39" i="4"/>
  <c r="D39" i="4"/>
  <c r="D38" i="4"/>
  <c r="F36" i="4"/>
  <c r="C39" i="4" s="1"/>
  <c r="H38" i="4"/>
  <c r="D36" i="4"/>
  <c r="F10" i="4"/>
  <c r="F9" i="4"/>
  <c r="F8" i="4"/>
  <c r="F7" i="4"/>
  <c r="F6" i="4"/>
  <c r="D6" i="4"/>
  <c r="F25" i="1"/>
  <c r="F24" i="1"/>
  <c r="F23" i="1"/>
  <c r="F22" i="1"/>
  <c r="D23" i="1"/>
  <c r="D24" i="1"/>
  <c r="D25" i="1"/>
  <c r="D22" i="1"/>
  <c r="F7" i="1"/>
  <c r="F8" i="1"/>
  <c r="F9" i="1"/>
  <c r="F10" i="1"/>
  <c r="F6" i="1"/>
  <c r="D6" i="1"/>
  <c r="D7" i="1"/>
  <c r="D8" i="1"/>
  <c r="D9" i="1"/>
  <c r="D10" i="1"/>
  <c r="H53" i="4" l="1"/>
  <c r="H40" i="4"/>
  <c r="H39" i="4"/>
  <c r="H36" i="4"/>
  <c r="H54" i="4"/>
  <c r="H50" i="4"/>
  <c r="H52" i="4"/>
  <c r="C37" i="4"/>
  <c r="H55" i="4" l="1"/>
  <c r="I52" i="4" s="1"/>
  <c r="H37" i="4"/>
  <c r="I54" i="4" l="1"/>
  <c r="I50" i="4"/>
  <c r="H41" i="4"/>
  <c r="I37" i="4" s="1"/>
  <c r="I53" i="4"/>
  <c r="I51" i="4"/>
  <c r="AB38" i="4" s="1"/>
  <c r="AC38" i="4" s="1"/>
  <c r="AB39" i="4" l="1"/>
  <c r="AC39" i="4" s="1"/>
  <c r="AB37" i="4"/>
  <c r="AC37" i="4" s="1"/>
  <c r="I55" i="4"/>
  <c r="I40" i="4"/>
  <c r="I38" i="4"/>
  <c r="I36" i="4"/>
  <c r="I39" i="4"/>
  <c r="AB40" i="4"/>
  <c r="AC40" i="4" s="1"/>
  <c r="AB41" i="4"/>
  <c r="AC41" i="4" s="1"/>
  <c r="I41" i="4" l="1"/>
  <c r="AB23" i="4"/>
  <c r="AC23" i="4" s="1"/>
  <c r="AB27" i="4"/>
  <c r="AC27" i="4" s="1"/>
  <c r="AB26" i="4"/>
  <c r="AC26" i="4" s="1"/>
  <c r="AB25" i="4"/>
  <c r="AC25" i="4" s="1"/>
  <c r="AB24" i="4"/>
  <c r="AC24" i="4" s="1"/>
  <c r="AC42" i="4"/>
  <c r="AD37" i="4" s="1"/>
  <c r="AE37" i="4" l="1"/>
  <c r="H58" i="4" s="1"/>
  <c r="H57" i="4"/>
  <c r="AC28" i="4"/>
  <c r="AD23" i="4" s="1"/>
  <c r="AE23" i="4" l="1"/>
  <c r="H44" i="4" s="1"/>
  <c r="H43" i="4"/>
</calcChain>
</file>

<file path=xl/sharedStrings.xml><?xml version="1.0" encoding="utf-8"?>
<sst xmlns="http://schemas.openxmlformats.org/spreadsheetml/2006/main" count="127" uniqueCount="63">
  <si>
    <t>Kriterium</t>
  </si>
  <si>
    <t>Emissioner til luft og vand</t>
  </si>
  <si>
    <t>Økotoksicitet</t>
  </si>
  <si>
    <t>Affaldsproduktion</t>
  </si>
  <si>
    <t>Ressourceforbrug</t>
  </si>
  <si>
    <t>Jordkvalitet efter behandling</t>
  </si>
  <si>
    <t>Rangering 1</t>
  </si>
  <si>
    <t>Vægt 1</t>
  </si>
  <si>
    <t>Rangering 2</t>
  </si>
  <si>
    <t>Vægt 2</t>
  </si>
  <si>
    <t>Rank Order Distribution</t>
  </si>
  <si>
    <t>MILJØ underkriterier</t>
  </si>
  <si>
    <t>SAMFUND underkriterier</t>
  </si>
  <si>
    <t>Sundhedseffekter</t>
  </si>
  <si>
    <t>Arbejdsmiljø</t>
  </si>
  <si>
    <t>Renommé af område</t>
  </si>
  <si>
    <t>Miljø</t>
  </si>
  <si>
    <t>Samfund</t>
  </si>
  <si>
    <t>Økonomi</t>
  </si>
  <si>
    <t>Effekt</t>
  </si>
  <si>
    <t>Tid</t>
  </si>
  <si>
    <t>Geometrisk middel</t>
  </si>
  <si>
    <t>SUM</t>
  </si>
  <si>
    <t>Aw</t>
  </si>
  <si>
    <t>Aw/w</t>
  </si>
  <si>
    <t>CI</t>
  </si>
  <si>
    <t>CR</t>
  </si>
  <si>
    <t>(hvis denne er mindre end n eller n er der en fejl)</t>
  </si>
  <si>
    <t>Consistency Index and Consistency Ratio:</t>
  </si>
  <si>
    <t>1. Multiply on the right  the matrix of judgements by the eigenvector: Aw</t>
  </si>
  <si>
    <t>2. Lambda max i calculated as the average og the values of Aw/w. If this value is less than n og equal to n, there is an error</t>
  </si>
  <si>
    <t>3. Consistency index is calculated as (lambda max-n)/(n-1)</t>
  </si>
  <si>
    <t>4. Consistency ratio is calculated as CI/RI (random consitency index), see table below</t>
  </si>
  <si>
    <t>Hvis CR &lt; 0.1 så er konsistensen rimelig. Er CR fx 0.9 er det tegn på at det lige så godt kunne være tilfældige vurderinger</t>
  </si>
  <si>
    <t>(tilfældigt genererede matricer, n = 500)</t>
  </si>
  <si>
    <t>Consistency index</t>
  </si>
  <si>
    <t>Consistency ratio</t>
  </si>
  <si>
    <t>Average</t>
  </si>
  <si>
    <t>index</t>
  </si>
  <si>
    <t>Consistency</t>
  </si>
  <si>
    <t>ratio</t>
  </si>
  <si>
    <t>Calculation of consistency index and ratio</t>
  </si>
  <si>
    <t>Værdiskala, Intensitet af rangering på en absolut skala, AHP-method</t>
  </si>
  <si>
    <t>Gener for beboere/naboer</t>
  </si>
  <si>
    <t>Hovedkriterier, Gruppe 1</t>
  </si>
  <si>
    <t>Hovedkriterier, Gruppe 2</t>
  </si>
  <si>
    <t>Rank Order Distribution (Rangering)</t>
  </si>
  <si>
    <t>AHP vægtning (parvis sammenligning)</t>
  </si>
  <si>
    <t>Juni 2015</t>
  </si>
  <si>
    <t>Gitte L. Søndergaard, Philip J. Binning, Poul L. Bjerg</t>
  </si>
  <si>
    <t>Værktøj til vægtning af bæredygtighedskriterier udviklet af DTU Miljø for Region Midtjylland</t>
  </si>
  <si>
    <t>5 Hovedkriterier</t>
  </si>
  <si>
    <t>4 Hovedkriterier</t>
  </si>
  <si>
    <t>Vægte beregnet ud fra rangering</t>
  </si>
  <si>
    <t>Tabel 7. Rank Order Distribution vægte (Roberts and Goodwin, 2002). Tabellen viser den opnåede vægt afhængig af antallet af kriterier og rangeringen af det enkelte kriterium</t>
  </si>
  <si>
    <t>Kriterier</t>
  </si>
  <si>
    <t>Rangering</t>
  </si>
  <si>
    <t>Vægte beregnet ud fra rangering af hovedkriterier</t>
  </si>
  <si>
    <t>Bemærk:</t>
  </si>
  <si>
    <t>To kriterier kan ikke gives samme rangering, da vægtene dermed ikke vil summere til 1</t>
  </si>
  <si>
    <t>For at benytte denne vægtningsmetode skal der ske en rangering fra 1-5 (eller 1-4)</t>
  </si>
  <si>
    <t>Vægte beregnet ud fra vurdering af hovedkriteriernes indbyrdes vigtighed. Se manual for introduktion til AHP metoden.</t>
  </si>
  <si>
    <r>
      <rPr>
        <b/>
        <sz val="11"/>
        <color theme="1"/>
        <rFont val="Calibri"/>
        <family val="2"/>
        <scheme val="minor"/>
      </rPr>
      <t>Tilhørende manual:</t>
    </r>
    <r>
      <rPr>
        <sz val="11"/>
        <color theme="1"/>
        <rFont val="Calibri"/>
        <family val="2"/>
        <scheme val="minor"/>
      </rPr>
      <t xml:space="preserve"> Værktøj til sammenligning af bæredygtigheden af afværgeteknikker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</si>
</sst>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1" applyNumberFormat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8" borderId="9" xfId="0" applyFill="1" applyBorder="1"/>
    <xf numFmtId="0" fontId="0" fillId="6" borderId="9" xfId="0" applyFill="1" applyBorder="1"/>
    <xf numFmtId="0" fontId="0" fillId="9" borderId="9" xfId="0" applyFill="1" applyBorder="1"/>
    <xf numFmtId="0" fontId="0" fillId="11" borderId="9" xfId="0" applyFill="1" applyBorder="1"/>
    <xf numFmtId="0" fontId="0" fillId="10" borderId="10" xfId="0" applyFill="1" applyBorder="1"/>
    <xf numFmtId="0" fontId="0" fillId="8" borderId="11" xfId="0" applyFill="1" applyBorder="1"/>
    <xf numFmtId="0" fontId="0" fillId="6" borderId="11" xfId="0" applyFill="1" applyBorder="1"/>
    <xf numFmtId="0" fontId="0" fillId="9" borderId="11" xfId="0" applyFill="1" applyBorder="1"/>
    <xf numFmtId="0" fontId="0" fillId="11" borderId="11" xfId="0" applyFill="1" applyBorder="1"/>
    <xf numFmtId="0" fontId="0" fillId="10" borderId="12" xfId="0" applyFill="1" applyBorder="1"/>
    <xf numFmtId="0" fontId="0" fillId="0" borderId="13" xfId="0" applyBorder="1" applyAlignment="1">
      <alignment horizontal="center"/>
    </xf>
    <xf numFmtId="0" fontId="2" fillId="12" borderId="9" xfId="0" applyFont="1" applyFill="1" applyBorder="1"/>
    <xf numFmtId="0" fontId="2" fillId="12" borderId="10" xfId="0" applyFont="1" applyFill="1" applyBorder="1"/>
    <xf numFmtId="0" fontId="0" fillId="4" borderId="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8" borderId="12" xfId="0" applyFill="1" applyBorder="1"/>
    <xf numFmtId="0" fontId="0" fillId="7" borderId="0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6" borderId="12" xfId="0" applyFill="1" applyBorder="1"/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0" fontId="0" fillId="0" borderId="0" xfId="0"/>
    <xf numFmtId="0" fontId="3" fillId="0" borderId="0" xfId="0" applyFont="1"/>
    <xf numFmtId="0" fontId="2" fillId="0" borderId="0" xfId="0" applyFont="1"/>
    <xf numFmtId="0" fontId="6" fillId="0" borderId="0" xfId="0" applyFont="1"/>
    <xf numFmtId="0" fontId="0" fillId="0" borderId="0" xfId="0"/>
    <xf numFmtId="0" fontId="6" fillId="0" borderId="0" xfId="0" applyFont="1" applyBorder="1"/>
    <xf numFmtId="0" fontId="6" fillId="4" borderId="0" xfId="0" applyFont="1" applyFill="1"/>
    <xf numFmtId="0" fontId="4" fillId="4" borderId="0" xfId="0" applyFont="1" applyFill="1"/>
    <xf numFmtId="0" fontId="6" fillId="4" borderId="0" xfId="0" applyFont="1" applyFill="1" applyBorder="1"/>
    <xf numFmtId="0" fontId="7" fillId="4" borderId="0" xfId="0" applyFont="1" applyFill="1" applyBorder="1"/>
    <xf numFmtId="0" fontId="7" fillId="4" borderId="0" xfId="0" applyFont="1" applyFill="1"/>
    <xf numFmtId="0" fontId="0" fillId="13" borderId="7" xfId="0" applyFill="1" applyBorder="1" applyAlignment="1">
      <alignment horizontal="center"/>
    </xf>
    <xf numFmtId="0" fontId="0" fillId="13" borderId="13" xfId="0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13" borderId="8" xfId="0" applyFill="1" applyBorder="1"/>
    <xf numFmtId="0" fontId="0" fillId="13" borderId="9" xfId="0" applyFill="1" applyBorder="1"/>
    <xf numFmtId="0" fontId="0" fillId="13" borderId="10" xfId="0" applyFill="1" applyBorder="1"/>
    <xf numFmtId="49" fontId="0" fillId="13" borderId="11" xfId="0" applyNumberFormat="1" applyFill="1" applyBorder="1"/>
    <xf numFmtId="0" fontId="0" fillId="13" borderId="0" xfId="0" applyFill="1" applyBorder="1"/>
    <xf numFmtId="0" fontId="0" fillId="13" borderId="14" xfId="0" applyFill="1" applyBorder="1"/>
    <xf numFmtId="0" fontId="8" fillId="13" borderId="11" xfId="0" applyFont="1" applyFill="1" applyBorder="1"/>
    <xf numFmtId="0" fontId="3" fillId="13" borderId="0" xfId="0" applyFont="1" applyFill="1" applyBorder="1"/>
    <xf numFmtId="0" fontId="0" fillId="13" borderId="11" xfId="0" applyFill="1" applyBorder="1"/>
    <xf numFmtId="0" fontId="0" fillId="13" borderId="12" xfId="0" applyFill="1" applyBorder="1"/>
    <xf numFmtId="0" fontId="0" fillId="13" borderId="15" xfId="0" applyFill="1" applyBorder="1"/>
    <xf numFmtId="0" fontId="0" fillId="13" borderId="16" xfId="0" applyFill="1" applyBorder="1"/>
    <xf numFmtId="0" fontId="0" fillId="10" borderId="1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12" fillId="0" borderId="0" xfId="0" applyFont="1" applyAlignment="1">
      <alignment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0" fillId="14" borderId="0" xfId="0" applyFill="1"/>
    <xf numFmtId="0" fontId="0" fillId="14" borderId="0" xfId="0" applyFill="1" applyBorder="1"/>
    <xf numFmtId="0" fontId="6" fillId="14" borderId="0" xfId="0" applyFont="1" applyFill="1" applyBorder="1"/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2" fillId="0" borderId="5" xfId="0" applyFont="1" applyBorder="1"/>
    <xf numFmtId="0" fontId="0" fillId="0" borderId="18" xfId="0" applyBorder="1"/>
    <xf numFmtId="0" fontId="0" fillId="0" borderId="19" xfId="0" applyBorder="1"/>
    <xf numFmtId="0" fontId="0" fillId="0" borderId="2" xfId="0" applyBorder="1"/>
    <xf numFmtId="0" fontId="0" fillId="0" borderId="0" xfId="0" applyBorder="1"/>
    <xf numFmtId="0" fontId="0" fillId="0" borderId="20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49" fontId="13" fillId="13" borderId="11" xfId="0" applyNumberFormat="1" applyFont="1" applyFill="1" applyBorder="1"/>
    <xf numFmtId="0" fontId="8" fillId="13" borderId="12" xfId="0" applyFont="1" applyFill="1" applyBorder="1"/>
  </cellXfs>
  <cellStyles count="2">
    <cellStyle name="Check Cell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4 hovedkriterier - Gruppe 1</a:t>
            </a:r>
          </a:p>
        </c:rich>
      </c:tx>
      <c:layout>
        <c:manualLayout>
          <c:xMode val="edge"/>
          <c:yMode val="edge"/>
          <c:x val="0.19843631310792034"/>
          <c:y val="2.797204566296682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'Hovedkriterier ROD og AHP'!$D$5</c:f>
              <c:strCache>
                <c:ptCount val="1"/>
                <c:pt idx="0">
                  <c:v>Vægt 1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/>
              </a:solidFill>
            </c:spPr>
          </c:dPt>
          <c:cat>
            <c:strRef>
              <c:f>'Hovedkriterier ROD og AHP'!$B$15:$B$18</c:f>
              <c:strCache>
                <c:ptCount val="4"/>
                <c:pt idx="0">
                  <c:v>Effekt</c:v>
                </c:pt>
                <c:pt idx="1">
                  <c:v>Økonomi</c:v>
                </c:pt>
                <c:pt idx="2">
                  <c:v>Miljø</c:v>
                </c:pt>
                <c:pt idx="3">
                  <c:v>Samfund</c:v>
                </c:pt>
              </c:strCache>
            </c:strRef>
          </c:cat>
          <c:val>
            <c:numRef>
              <c:f>'Hovedkriterier ROD og AHP'!$D$15:$D$18</c:f>
              <c:numCache>
                <c:formatCode>General</c:formatCode>
                <c:ptCount val="4"/>
                <c:pt idx="0">
                  <c:v>0.41799999999999998</c:v>
                </c:pt>
                <c:pt idx="1">
                  <c:v>0.29859999999999998</c:v>
                </c:pt>
                <c:pt idx="2">
                  <c:v>0.19120000000000001</c:v>
                </c:pt>
                <c:pt idx="3">
                  <c:v>9.2200000000000004E-2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201088"/>
        <c:axId val="170202624"/>
      </c:barChart>
      <c:catAx>
        <c:axId val="170201088"/>
        <c:scaling>
          <c:orientation val="minMax"/>
        </c:scaling>
        <c:delete val="0"/>
        <c:axPos val="b"/>
        <c:majorTickMark val="out"/>
        <c:minorTickMark val="none"/>
        <c:tickLblPos val="nextTo"/>
        <c:crossAx val="170202624"/>
        <c:crosses val="autoZero"/>
        <c:auto val="1"/>
        <c:lblAlgn val="ctr"/>
        <c:lblOffset val="100"/>
        <c:noMultiLvlLbl val="0"/>
      </c:catAx>
      <c:valAx>
        <c:axId val="1702026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Vægt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020108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Miljø - Gruppe 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'Underkriterier  ROD'!$D$5</c:f>
              <c:strCache>
                <c:ptCount val="1"/>
                <c:pt idx="0">
                  <c:v>Vægt 1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'Underkriterier  ROD'!$B$6:$B$10</c:f>
              <c:strCache>
                <c:ptCount val="5"/>
                <c:pt idx="0">
                  <c:v>Emissioner til luft og vand</c:v>
                </c:pt>
                <c:pt idx="1">
                  <c:v>Økotoksicitet</c:v>
                </c:pt>
                <c:pt idx="2">
                  <c:v>Affaldsproduktion</c:v>
                </c:pt>
                <c:pt idx="3">
                  <c:v>Ressourceforbrug</c:v>
                </c:pt>
                <c:pt idx="4">
                  <c:v>Jordkvalitet efter behandling</c:v>
                </c:pt>
              </c:strCache>
            </c:strRef>
          </c:cat>
          <c:val>
            <c:numRef>
              <c:f>'Underkriterier  ROD'!$D$6:$D$10</c:f>
              <c:numCache>
                <c:formatCode>General</c:formatCode>
                <c:ptCount val="5"/>
                <c:pt idx="0">
                  <c:v>0.34710000000000002</c:v>
                </c:pt>
                <c:pt idx="1">
                  <c:v>0.26860000000000001</c:v>
                </c:pt>
                <c:pt idx="2">
                  <c:v>0.19950000000000001</c:v>
                </c:pt>
                <c:pt idx="3">
                  <c:v>0.12690000000000001</c:v>
                </c:pt>
                <c:pt idx="4">
                  <c:v>6.1899999999999997E-2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27840"/>
        <c:axId val="185429376"/>
      </c:barChart>
      <c:catAx>
        <c:axId val="185427840"/>
        <c:scaling>
          <c:orientation val="minMax"/>
        </c:scaling>
        <c:delete val="0"/>
        <c:axPos val="b"/>
        <c:majorTickMark val="out"/>
        <c:minorTickMark val="none"/>
        <c:tickLblPos val="nextTo"/>
        <c:crossAx val="185429376"/>
        <c:crosses val="autoZero"/>
        <c:auto val="1"/>
        <c:lblAlgn val="ctr"/>
        <c:lblOffset val="100"/>
        <c:noMultiLvlLbl val="0"/>
      </c:catAx>
      <c:valAx>
        <c:axId val="185429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Vægt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542784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Miljø - Gruppe 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'Underkriterier  ROD'!$F$5</c:f>
              <c:strCache>
                <c:ptCount val="1"/>
                <c:pt idx="0">
                  <c:v>Vægt 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'Underkriterier  ROD'!$B$6:$B$10</c:f>
              <c:strCache>
                <c:ptCount val="5"/>
                <c:pt idx="0">
                  <c:v>Emissioner til luft og vand</c:v>
                </c:pt>
                <c:pt idx="1">
                  <c:v>Økotoksicitet</c:v>
                </c:pt>
                <c:pt idx="2">
                  <c:v>Affaldsproduktion</c:v>
                </c:pt>
                <c:pt idx="3">
                  <c:v>Ressourceforbrug</c:v>
                </c:pt>
                <c:pt idx="4">
                  <c:v>Jordkvalitet efter behandling</c:v>
                </c:pt>
              </c:strCache>
            </c:strRef>
          </c:cat>
          <c:val>
            <c:numRef>
              <c:f>'Underkriterier  ROD'!$F$6:$F$10</c:f>
              <c:numCache>
                <c:formatCode>General</c:formatCode>
                <c:ptCount val="5"/>
                <c:pt idx="0">
                  <c:v>0.34710000000000002</c:v>
                </c:pt>
                <c:pt idx="1">
                  <c:v>0.26860000000000001</c:v>
                </c:pt>
                <c:pt idx="2">
                  <c:v>0.19550000000000001</c:v>
                </c:pt>
                <c:pt idx="3">
                  <c:v>0.12690000000000001</c:v>
                </c:pt>
                <c:pt idx="4">
                  <c:v>6.1899999999999997E-2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37568"/>
        <c:axId val="185730176"/>
      </c:barChart>
      <c:catAx>
        <c:axId val="1854375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5730176"/>
        <c:crosses val="autoZero"/>
        <c:auto val="1"/>
        <c:lblAlgn val="ctr"/>
        <c:lblOffset val="100"/>
        <c:noMultiLvlLbl val="0"/>
      </c:catAx>
      <c:valAx>
        <c:axId val="1857301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Vægt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543756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Samfund - Gruppe 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'Underkriterier  ROD'!$D$5</c:f>
              <c:strCache>
                <c:ptCount val="1"/>
                <c:pt idx="0">
                  <c:v>Vægt 1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'Underkriterier  ROD'!$B$22:$B$25</c:f>
              <c:strCache>
                <c:ptCount val="4"/>
                <c:pt idx="0">
                  <c:v>Gener for beboere/naboer</c:v>
                </c:pt>
                <c:pt idx="1">
                  <c:v>Sundhedseffekter</c:v>
                </c:pt>
                <c:pt idx="2">
                  <c:v>Arbejdsmiljø</c:v>
                </c:pt>
                <c:pt idx="3">
                  <c:v>Renommé af område</c:v>
                </c:pt>
              </c:strCache>
            </c:strRef>
          </c:cat>
          <c:val>
            <c:numRef>
              <c:f>'Underkriterier  ROD'!$D$22:$D$25</c:f>
              <c:numCache>
                <c:formatCode>General</c:formatCode>
                <c:ptCount val="4"/>
                <c:pt idx="0">
                  <c:v>0.41799999999999998</c:v>
                </c:pt>
                <c:pt idx="1">
                  <c:v>0.29859999999999998</c:v>
                </c:pt>
                <c:pt idx="2">
                  <c:v>0.19120000000000001</c:v>
                </c:pt>
                <c:pt idx="3">
                  <c:v>9.2200000000000004E-2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750656"/>
        <c:axId val="185752192"/>
      </c:barChart>
      <c:catAx>
        <c:axId val="185750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85752192"/>
        <c:crosses val="autoZero"/>
        <c:auto val="1"/>
        <c:lblAlgn val="ctr"/>
        <c:lblOffset val="100"/>
        <c:noMultiLvlLbl val="0"/>
      </c:catAx>
      <c:valAx>
        <c:axId val="1857521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Vægt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575065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Samfund - Gruppe 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'Underkriterier  ROD'!$F$5</c:f>
              <c:strCache>
                <c:ptCount val="1"/>
                <c:pt idx="0">
                  <c:v>Vægt 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'Underkriterier  ROD'!$B$22:$B$25</c:f>
              <c:strCache>
                <c:ptCount val="4"/>
                <c:pt idx="0">
                  <c:v>Gener for beboere/naboer</c:v>
                </c:pt>
                <c:pt idx="1">
                  <c:v>Sundhedseffekter</c:v>
                </c:pt>
                <c:pt idx="2">
                  <c:v>Arbejdsmiljø</c:v>
                </c:pt>
                <c:pt idx="3">
                  <c:v>Renommé af område</c:v>
                </c:pt>
              </c:strCache>
            </c:strRef>
          </c:cat>
          <c:val>
            <c:numRef>
              <c:f>'Underkriterier  ROD'!$F$22:$F$25</c:f>
              <c:numCache>
                <c:formatCode>General</c:formatCode>
                <c:ptCount val="4"/>
                <c:pt idx="0">
                  <c:v>0.41799999999999998</c:v>
                </c:pt>
                <c:pt idx="1">
                  <c:v>0.29859999999999998</c:v>
                </c:pt>
                <c:pt idx="2">
                  <c:v>0.19120000000000001</c:v>
                </c:pt>
                <c:pt idx="3">
                  <c:v>9.2200000000000004E-2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793152"/>
        <c:axId val="186122624"/>
      </c:barChart>
      <c:catAx>
        <c:axId val="185793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86122624"/>
        <c:crosses val="autoZero"/>
        <c:auto val="1"/>
        <c:lblAlgn val="ctr"/>
        <c:lblOffset val="100"/>
        <c:noMultiLvlLbl val="0"/>
      </c:catAx>
      <c:valAx>
        <c:axId val="1861226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Vægt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579315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5 hovedkriterier - Gruppe 1</a:t>
            </a:r>
          </a:p>
        </c:rich>
      </c:tx>
      <c:layout>
        <c:manualLayout>
          <c:xMode val="edge"/>
          <c:yMode val="edge"/>
          <c:x val="0.19445315890631781"/>
          <c:y val="2.797184126818584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'Hovedkriterier ROD og AHP'!$D$5</c:f>
              <c:strCache>
                <c:ptCount val="1"/>
                <c:pt idx="0">
                  <c:v>Vægt 1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/>
              </a:solidFill>
            </c:spPr>
          </c:dPt>
          <c:cat>
            <c:strRef>
              <c:f>'Hovedkriterier ROD og AHP'!$B$6:$B$10</c:f>
              <c:strCache>
                <c:ptCount val="5"/>
                <c:pt idx="0">
                  <c:v>Effekt</c:v>
                </c:pt>
                <c:pt idx="1">
                  <c:v>Økonomi</c:v>
                </c:pt>
                <c:pt idx="2">
                  <c:v>Tid</c:v>
                </c:pt>
                <c:pt idx="3">
                  <c:v>Miljø</c:v>
                </c:pt>
                <c:pt idx="4">
                  <c:v>Samfund</c:v>
                </c:pt>
              </c:strCache>
            </c:strRef>
          </c:cat>
          <c:val>
            <c:numRef>
              <c:f>'Hovedkriterier ROD og AHP'!$D$6:$D$10</c:f>
              <c:numCache>
                <c:formatCode>General</c:formatCode>
                <c:ptCount val="5"/>
                <c:pt idx="0">
                  <c:v>0.34710000000000002</c:v>
                </c:pt>
                <c:pt idx="1">
                  <c:v>0.26860000000000001</c:v>
                </c:pt>
                <c:pt idx="2">
                  <c:v>0.19550000000000001</c:v>
                </c:pt>
                <c:pt idx="3">
                  <c:v>0.12690000000000001</c:v>
                </c:pt>
                <c:pt idx="4">
                  <c:v>6.1899999999999997E-2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225024"/>
        <c:axId val="170226816"/>
      </c:barChart>
      <c:catAx>
        <c:axId val="170225024"/>
        <c:scaling>
          <c:orientation val="minMax"/>
        </c:scaling>
        <c:delete val="0"/>
        <c:axPos val="b"/>
        <c:majorTickMark val="out"/>
        <c:minorTickMark val="none"/>
        <c:tickLblPos val="nextTo"/>
        <c:crossAx val="170226816"/>
        <c:crosses val="autoZero"/>
        <c:auto val="1"/>
        <c:lblAlgn val="ctr"/>
        <c:lblOffset val="100"/>
        <c:noMultiLvlLbl val="0"/>
      </c:catAx>
      <c:valAx>
        <c:axId val="170226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Vægt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022502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5 hovedkriterier - Gruppe 2</a:t>
            </a:r>
          </a:p>
        </c:rich>
      </c:tx>
      <c:layout>
        <c:manualLayout>
          <c:xMode val="edge"/>
          <c:yMode val="edge"/>
          <c:x val="0.22404199475065617"/>
          <c:y val="2.797203824019904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'Hovedkriterier ROD og AHP'!$F$5</c:f>
              <c:strCache>
                <c:ptCount val="1"/>
                <c:pt idx="0">
                  <c:v>Vægt 2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/>
              </a:solidFill>
            </c:spPr>
          </c:dPt>
          <c:cat>
            <c:strRef>
              <c:f>'Hovedkriterier ROD og AHP'!$B$6:$B$10</c:f>
              <c:strCache>
                <c:ptCount val="5"/>
                <c:pt idx="0">
                  <c:v>Effekt</c:v>
                </c:pt>
                <c:pt idx="1">
                  <c:v>Økonomi</c:v>
                </c:pt>
                <c:pt idx="2">
                  <c:v>Tid</c:v>
                </c:pt>
                <c:pt idx="3">
                  <c:v>Miljø</c:v>
                </c:pt>
                <c:pt idx="4">
                  <c:v>Samfund</c:v>
                </c:pt>
              </c:strCache>
            </c:strRef>
          </c:cat>
          <c:val>
            <c:numRef>
              <c:f>'Hovedkriterier ROD og AHP'!$F$6:$F$10</c:f>
              <c:numCache>
                <c:formatCode>General</c:formatCode>
                <c:ptCount val="5"/>
                <c:pt idx="0">
                  <c:v>0.34710000000000002</c:v>
                </c:pt>
                <c:pt idx="1">
                  <c:v>0.26860000000000001</c:v>
                </c:pt>
                <c:pt idx="2">
                  <c:v>0.19550000000000001</c:v>
                </c:pt>
                <c:pt idx="3">
                  <c:v>0.12690000000000001</c:v>
                </c:pt>
                <c:pt idx="4">
                  <c:v>6.1899999999999997E-2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257408"/>
        <c:axId val="170726144"/>
      </c:barChart>
      <c:catAx>
        <c:axId val="170257408"/>
        <c:scaling>
          <c:orientation val="minMax"/>
        </c:scaling>
        <c:delete val="0"/>
        <c:axPos val="b"/>
        <c:majorTickMark val="out"/>
        <c:minorTickMark val="none"/>
        <c:tickLblPos val="nextTo"/>
        <c:crossAx val="170726144"/>
        <c:crosses val="autoZero"/>
        <c:auto val="1"/>
        <c:lblAlgn val="ctr"/>
        <c:lblOffset val="100"/>
        <c:noMultiLvlLbl val="0"/>
      </c:catAx>
      <c:valAx>
        <c:axId val="1707261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Vægt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025740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Hovedkriterier - Gruppe 1</a:t>
            </a:r>
          </a:p>
        </c:rich>
      </c:tx>
      <c:layout>
        <c:manualLayout>
          <c:xMode val="edge"/>
          <c:yMode val="edge"/>
          <c:x val="0.2102010870688408"/>
          <c:y val="2.797203824019904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'Hovedkriterier ROD og AHP'!$I$35</c:f>
              <c:strCache>
                <c:ptCount val="1"/>
                <c:pt idx="0">
                  <c:v>Vægt 1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4"/>
              </a:solidFill>
            </c:spPr>
          </c:dPt>
          <c:cat>
            <c:strRef>
              <c:f>'Hovedkriterier ROD og AHP'!$B$6:$B$10</c:f>
              <c:strCache>
                <c:ptCount val="5"/>
                <c:pt idx="0">
                  <c:v>Effekt</c:v>
                </c:pt>
                <c:pt idx="1">
                  <c:v>Økonomi</c:v>
                </c:pt>
                <c:pt idx="2">
                  <c:v>Tid</c:v>
                </c:pt>
                <c:pt idx="3">
                  <c:v>Miljø</c:v>
                </c:pt>
                <c:pt idx="4">
                  <c:v>Samfund</c:v>
                </c:pt>
              </c:strCache>
            </c:strRef>
          </c:cat>
          <c:val>
            <c:numRef>
              <c:f>'Hovedkriterier ROD og AHP'!$I$36:$I$40</c:f>
              <c:numCache>
                <c:formatCode>General</c:formatCode>
                <c:ptCount val="5"/>
                <c:pt idx="0">
                  <c:v>8.0392102600443854E-2</c:v>
                </c:pt>
                <c:pt idx="1">
                  <c:v>0.32084287098386816</c:v>
                </c:pt>
                <c:pt idx="2">
                  <c:v>0.36086677206845635</c:v>
                </c:pt>
                <c:pt idx="3">
                  <c:v>0.19661425322186996</c:v>
                </c:pt>
                <c:pt idx="4">
                  <c:v>4.128400112536177E-2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48160"/>
        <c:axId val="170754048"/>
      </c:barChart>
      <c:catAx>
        <c:axId val="170748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70754048"/>
        <c:crosses val="autoZero"/>
        <c:auto val="1"/>
        <c:lblAlgn val="ctr"/>
        <c:lblOffset val="100"/>
        <c:noMultiLvlLbl val="0"/>
      </c:catAx>
      <c:valAx>
        <c:axId val="1707540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Vægt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074816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Hovedkriterier - Gruppe 2</a:t>
            </a:r>
          </a:p>
        </c:rich>
      </c:tx>
      <c:layout>
        <c:manualLayout>
          <c:xMode val="edge"/>
          <c:yMode val="edge"/>
          <c:x val="0.2102010870688408"/>
          <c:y val="2.797203824019904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'Hovedkriterier ROD og AHP'!$I$49</c:f>
              <c:strCache>
                <c:ptCount val="1"/>
                <c:pt idx="0">
                  <c:v>Vægt 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4"/>
              </a:solidFill>
            </c:spPr>
          </c:dPt>
          <c:cat>
            <c:strRef>
              <c:f>'Hovedkriterier ROD og AHP'!$B$6:$B$10</c:f>
              <c:strCache>
                <c:ptCount val="5"/>
                <c:pt idx="0">
                  <c:v>Effekt</c:v>
                </c:pt>
                <c:pt idx="1">
                  <c:v>Økonomi</c:v>
                </c:pt>
                <c:pt idx="2">
                  <c:v>Tid</c:v>
                </c:pt>
                <c:pt idx="3">
                  <c:v>Miljø</c:v>
                </c:pt>
                <c:pt idx="4">
                  <c:v>Samfund</c:v>
                </c:pt>
              </c:strCache>
            </c:strRef>
          </c:cat>
          <c:val>
            <c:numRef>
              <c:f>'Hovedkriterier ROD og AHP'!$I$50:$I$54</c:f>
              <c:numCache>
                <c:formatCode>General</c:formatCode>
                <c:ptCount val="5"/>
                <c:pt idx="0">
                  <c:v>6.1005329265805749E-2</c:v>
                </c:pt>
                <c:pt idx="1">
                  <c:v>0.24347074344152367</c:v>
                </c:pt>
                <c:pt idx="2">
                  <c:v>0.42496169421954672</c:v>
                </c:pt>
                <c:pt idx="3">
                  <c:v>0.23153565976151097</c:v>
                </c:pt>
                <c:pt idx="4">
                  <c:v>3.9026573311612939E-2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76064"/>
        <c:axId val="170777600"/>
      </c:barChart>
      <c:catAx>
        <c:axId val="170776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70777600"/>
        <c:crosses val="autoZero"/>
        <c:auto val="1"/>
        <c:lblAlgn val="ctr"/>
        <c:lblOffset val="100"/>
        <c:noMultiLvlLbl val="0"/>
      </c:catAx>
      <c:valAx>
        <c:axId val="170777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Vægt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077606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Hovedkriterier (AHP)</a:t>
            </a:r>
          </a:p>
        </c:rich>
      </c:tx>
      <c:layout>
        <c:manualLayout>
          <c:xMode val="edge"/>
          <c:yMode val="edge"/>
          <c:x val="0.23119846239692479"/>
          <c:y val="2.334245528669265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'Hovedkriterier ROD og AHP'!$I$35</c:f>
              <c:strCache>
                <c:ptCount val="1"/>
                <c:pt idx="0">
                  <c:v>Vægt 1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4"/>
              </a:solidFill>
            </c:spPr>
          </c:dPt>
          <c:cat>
            <c:strRef>
              <c:f>'Hovedkriterier ROD og AHP'!$B$6:$B$10</c:f>
              <c:strCache>
                <c:ptCount val="5"/>
                <c:pt idx="0">
                  <c:v>Effekt</c:v>
                </c:pt>
                <c:pt idx="1">
                  <c:v>Økonomi</c:v>
                </c:pt>
                <c:pt idx="2">
                  <c:v>Tid</c:v>
                </c:pt>
                <c:pt idx="3">
                  <c:v>Miljø</c:v>
                </c:pt>
                <c:pt idx="4">
                  <c:v>Samfund</c:v>
                </c:pt>
              </c:strCache>
            </c:strRef>
          </c:cat>
          <c:val>
            <c:numRef>
              <c:f>'Hovedkriterier ROD og AHP'!$I$36:$I$40</c:f>
              <c:numCache>
                <c:formatCode>General</c:formatCode>
                <c:ptCount val="5"/>
                <c:pt idx="0">
                  <c:v>8.0392102600443854E-2</c:v>
                </c:pt>
                <c:pt idx="1">
                  <c:v>0.32084287098386816</c:v>
                </c:pt>
                <c:pt idx="2">
                  <c:v>0.36086677206845635</c:v>
                </c:pt>
                <c:pt idx="3">
                  <c:v>0.19661425322186996</c:v>
                </c:pt>
                <c:pt idx="4">
                  <c:v>4.128400112536177E-2</c:v>
                </c:pt>
              </c:numCache>
            </c:numRef>
          </c:val>
        </c:ser>
        <c:ser>
          <c:idx val="1"/>
          <c:order val="0"/>
          <c:tx>
            <c:strRef>
              <c:f>'Hovedkriterier ROD og AHP'!$I$49</c:f>
              <c:strCache>
                <c:ptCount val="1"/>
                <c:pt idx="0">
                  <c:v>Vægt 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cat>
            <c:strRef>
              <c:f>'Hovedkriterier ROD og AHP'!$B$6:$B$10</c:f>
              <c:strCache>
                <c:ptCount val="5"/>
                <c:pt idx="0">
                  <c:v>Effekt</c:v>
                </c:pt>
                <c:pt idx="1">
                  <c:v>Økonomi</c:v>
                </c:pt>
                <c:pt idx="2">
                  <c:v>Tid</c:v>
                </c:pt>
                <c:pt idx="3">
                  <c:v>Miljø</c:v>
                </c:pt>
                <c:pt idx="4">
                  <c:v>Samfund</c:v>
                </c:pt>
              </c:strCache>
            </c:strRef>
          </c:cat>
          <c:val>
            <c:numRef>
              <c:f>'Hovedkriterier ROD og AHP'!$I$50:$I$54</c:f>
              <c:numCache>
                <c:formatCode>General</c:formatCode>
                <c:ptCount val="5"/>
                <c:pt idx="0">
                  <c:v>6.1005329265805749E-2</c:v>
                </c:pt>
                <c:pt idx="1">
                  <c:v>0.24347074344152367</c:v>
                </c:pt>
                <c:pt idx="2">
                  <c:v>0.42496169421954672</c:v>
                </c:pt>
                <c:pt idx="3">
                  <c:v>0.23153565976151097</c:v>
                </c:pt>
                <c:pt idx="4">
                  <c:v>3.9026573311612939E-2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281792"/>
        <c:axId val="171283584"/>
      </c:barChart>
      <c:catAx>
        <c:axId val="171281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71283584"/>
        <c:crosses val="autoZero"/>
        <c:auto val="1"/>
        <c:lblAlgn val="ctr"/>
        <c:lblOffset val="100"/>
        <c:noMultiLvlLbl val="0"/>
      </c:catAx>
      <c:valAx>
        <c:axId val="1712835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Vægt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128179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5 hovedkriterier (ROD)</a:t>
            </a:r>
          </a:p>
        </c:rich>
      </c:tx>
      <c:layout>
        <c:manualLayout>
          <c:xMode val="edge"/>
          <c:yMode val="edge"/>
          <c:x val="0.22404199475065617"/>
          <c:y val="2.797203824019904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'Hovedkriterier ROD og AHP'!$D$5</c:f>
              <c:strCache>
                <c:ptCount val="1"/>
                <c:pt idx="0">
                  <c:v>Vægt 1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/>
              </a:solidFill>
            </c:spPr>
          </c:dPt>
          <c:cat>
            <c:strRef>
              <c:f>'Hovedkriterier ROD og AHP'!$B$6:$B$10</c:f>
              <c:strCache>
                <c:ptCount val="5"/>
                <c:pt idx="0">
                  <c:v>Effekt</c:v>
                </c:pt>
                <c:pt idx="1">
                  <c:v>Økonomi</c:v>
                </c:pt>
                <c:pt idx="2">
                  <c:v>Tid</c:v>
                </c:pt>
                <c:pt idx="3">
                  <c:v>Miljø</c:v>
                </c:pt>
                <c:pt idx="4">
                  <c:v>Samfund</c:v>
                </c:pt>
              </c:strCache>
            </c:strRef>
          </c:cat>
          <c:val>
            <c:numRef>
              <c:f>'Hovedkriterier ROD og AHP'!$D$6:$D$10</c:f>
              <c:numCache>
                <c:formatCode>General</c:formatCode>
                <c:ptCount val="5"/>
                <c:pt idx="0">
                  <c:v>0.34710000000000002</c:v>
                </c:pt>
                <c:pt idx="1">
                  <c:v>0.26860000000000001</c:v>
                </c:pt>
                <c:pt idx="2">
                  <c:v>0.19550000000000001</c:v>
                </c:pt>
                <c:pt idx="3">
                  <c:v>0.12690000000000001</c:v>
                </c:pt>
                <c:pt idx="4">
                  <c:v>6.1899999999999997E-2</c:v>
                </c:pt>
              </c:numCache>
            </c:numRef>
          </c:val>
        </c:ser>
        <c:ser>
          <c:idx val="1"/>
          <c:order val="0"/>
          <c:tx>
            <c:strRef>
              <c:f>'Hovedkriterier ROD og AHP'!$F$5</c:f>
              <c:strCache>
                <c:ptCount val="1"/>
                <c:pt idx="0">
                  <c:v>Vægt 2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cat>
            <c:strRef>
              <c:f>'Hovedkriterier ROD og AHP'!$B$6:$B$10</c:f>
              <c:strCache>
                <c:ptCount val="5"/>
                <c:pt idx="0">
                  <c:v>Effekt</c:v>
                </c:pt>
                <c:pt idx="1">
                  <c:v>Økonomi</c:v>
                </c:pt>
                <c:pt idx="2">
                  <c:v>Tid</c:v>
                </c:pt>
                <c:pt idx="3">
                  <c:v>Miljø</c:v>
                </c:pt>
                <c:pt idx="4">
                  <c:v>Samfund</c:v>
                </c:pt>
              </c:strCache>
            </c:strRef>
          </c:cat>
          <c:val>
            <c:numRef>
              <c:f>'Hovedkriterier ROD og AHP'!$F$6:$F$10</c:f>
              <c:numCache>
                <c:formatCode>General</c:formatCode>
                <c:ptCount val="5"/>
                <c:pt idx="0">
                  <c:v>0.34710000000000002</c:v>
                </c:pt>
                <c:pt idx="1">
                  <c:v>0.26860000000000001</c:v>
                </c:pt>
                <c:pt idx="2">
                  <c:v>0.19550000000000001</c:v>
                </c:pt>
                <c:pt idx="3">
                  <c:v>0.12690000000000001</c:v>
                </c:pt>
                <c:pt idx="4">
                  <c:v>6.1899999999999997E-2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55552"/>
        <c:axId val="182857088"/>
      </c:barChart>
      <c:catAx>
        <c:axId val="182855552"/>
        <c:scaling>
          <c:orientation val="minMax"/>
        </c:scaling>
        <c:delete val="0"/>
        <c:axPos val="b"/>
        <c:majorTickMark val="out"/>
        <c:minorTickMark val="none"/>
        <c:tickLblPos val="nextTo"/>
        <c:crossAx val="182857088"/>
        <c:crosses val="autoZero"/>
        <c:auto val="1"/>
        <c:lblAlgn val="ctr"/>
        <c:lblOffset val="100"/>
        <c:noMultiLvlLbl val="0"/>
      </c:catAx>
      <c:valAx>
        <c:axId val="1828570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Vægt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285555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4 hovedkriterier - Gruppe 2</a:t>
            </a:r>
          </a:p>
        </c:rich>
      </c:tx>
      <c:layout>
        <c:manualLayout>
          <c:xMode val="edge"/>
          <c:yMode val="edge"/>
          <c:x val="0.22404199475065617"/>
          <c:y val="2.797203824019904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'Hovedkriterier ROD og AHP'!$F$5</c:f>
              <c:strCache>
                <c:ptCount val="1"/>
                <c:pt idx="0">
                  <c:v>Vægt 2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/>
              </a:solidFill>
            </c:spPr>
          </c:dPt>
          <c:cat>
            <c:strRef>
              <c:f>'Hovedkriterier ROD og AHP'!$B$15:$B$18</c:f>
              <c:strCache>
                <c:ptCount val="4"/>
                <c:pt idx="0">
                  <c:v>Effekt</c:v>
                </c:pt>
                <c:pt idx="1">
                  <c:v>Økonomi</c:v>
                </c:pt>
                <c:pt idx="2">
                  <c:v>Miljø</c:v>
                </c:pt>
                <c:pt idx="3">
                  <c:v>Samfund</c:v>
                </c:pt>
              </c:strCache>
            </c:strRef>
          </c:cat>
          <c:val>
            <c:numRef>
              <c:f>'Hovedkriterier ROD og AHP'!$F$15:$F$18</c:f>
              <c:numCache>
                <c:formatCode>General</c:formatCode>
                <c:ptCount val="4"/>
                <c:pt idx="0">
                  <c:v>0.41799999999999998</c:v>
                </c:pt>
                <c:pt idx="1">
                  <c:v>0.29859999999999998</c:v>
                </c:pt>
                <c:pt idx="2">
                  <c:v>0.19120000000000001</c:v>
                </c:pt>
                <c:pt idx="3">
                  <c:v>9.2200000000000004E-2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75648"/>
        <c:axId val="182877184"/>
      </c:barChart>
      <c:catAx>
        <c:axId val="182875648"/>
        <c:scaling>
          <c:orientation val="minMax"/>
        </c:scaling>
        <c:delete val="0"/>
        <c:axPos val="b"/>
        <c:majorTickMark val="out"/>
        <c:minorTickMark val="none"/>
        <c:tickLblPos val="nextTo"/>
        <c:crossAx val="182877184"/>
        <c:crosses val="autoZero"/>
        <c:auto val="1"/>
        <c:lblAlgn val="ctr"/>
        <c:lblOffset val="100"/>
        <c:noMultiLvlLbl val="0"/>
      </c:catAx>
      <c:valAx>
        <c:axId val="18287718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Vægt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287564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4</a:t>
            </a:r>
            <a:r>
              <a:rPr lang="en-US" sz="1600" baseline="0"/>
              <a:t> h</a:t>
            </a:r>
            <a:r>
              <a:rPr lang="en-US" sz="1600"/>
              <a:t>ovedkriterier (ROD)</a:t>
            </a:r>
          </a:p>
        </c:rich>
      </c:tx>
      <c:layout>
        <c:manualLayout>
          <c:xMode val="edge"/>
          <c:yMode val="edge"/>
          <c:x val="0.22404199475065617"/>
          <c:y val="2.797203824019904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'Hovedkriterier ROD og AHP'!$D$5</c:f>
              <c:strCache>
                <c:ptCount val="1"/>
                <c:pt idx="0">
                  <c:v>Vægt 1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/>
              </a:solidFill>
            </c:spPr>
          </c:dPt>
          <c:cat>
            <c:strRef>
              <c:f>'Hovedkriterier ROD og AHP'!$B$15:$B$18</c:f>
              <c:strCache>
                <c:ptCount val="4"/>
                <c:pt idx="0">
                  <c:v>Effekt</c:v>
                </c:pt>
                <c:pt idx="1">
                  <c:v>Økonomi</c:v>
                </c:pt>
                <c:pt idx="2">
                  <c:v>Miljø</c:v>
                </c:pt>
                <c:pt idx="3">
                  <c:v>Samfund</c:v>
                </c:pt>
              </c:strCache>
            </c:strRef>
          </c:cat>
          <c:val>
            <c:numRef>
              <c:f>'Hovedkriterier ROD og AHP'!$D$15:$D$18</c:f>
              <c:numCache>
                <c:formatCode>General</c:formatCode>
                <c:ptCount val="4"/>
                <c:pt idx="0">
                  <c:v>0.41799999999999998</c:v>
                </c:pt>
                <c:pt idx="1">
                  <c:v>0.29859999999999998</c:v>
                </c:pt>
                <c:pt idx="2">
                  <c:v>0.19120000000000001</c:v>
                </c:pt>
                <c:pt idx="3">
                  <c:v>9.2200000000000004E-2</c:v>
                </c:pt>
              </c:numCache>
            </c:numRef>
          </c:val>
        </c:ser>
        <c:ser>
          <c:idx val="1"/>
          <c:order val="0"/>
          <c:tx>
            <c:strRef>
              <c:f>'Hovedkriterier ROD og AHP'!$F$5</c:f>
              <c:strCache>
                <c:ptCount val="1"/>
                <c:pt idx="0">
                  <c:v>Vægt 2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cat>
            <c:strRef>
              <c:f>'Hovedkriterier ROD og AHP'!$B$15:$B$18</c:f>
              <c:strCache>
                <c:ptCount val="4"/>
                <c:pt idx="0">
                  <c:v>Effekt</c:v>
                </c:pt>
                <c:pt idx="1">
                  <c:v>Økonomi</c:v>
                </c:pt>
                <c:pt idx="2">
                  <c:v>Miljø</c:v>
                </c:pt>
                <c:pt idx="3">
                  <c:v>Samfund</c:v>
                </c:pt>
              </c:strCache>
            </c:strRef>
          </c:cat>
          <c:val>
            <c:numRef>
              <c:f>'Hovedkriterier ROD og AHP'!$F$15:$F$18</c:f>
              <c:numCache>
                <c:formatCode>General</c:formatCode>
                <c:ptCount val="4"/>
                <c:pt idx="0">
                  <c:v>0.41799999999999998</c:v>
                </c:pt>
                <c:pt idx="1">
                  <c:v>0.29859999999999998</c:v>
                </c:pt>
                <c:pt idx="2">
                  <c:v>0.19120000000000001</c:v>
                </c:pt>
                <c:pt idx="3">
                  <c:v>9.2200000000000004E-2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27360"/>
        <c:axId val="182928896"/>
      </c:barChart>
      <c:catAx>
        <c:axId val="182927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82928896"/>
        <c:crosses val="autoZero"/>
        <c:auto val="1"/>
        <c:lblAlgn val="ctr"/>
        <c:lblOffset val="100"/>
        <c:noMultiLvlLbl val="0"/>
      </c:catAx>
      <c:valAx>
        <c:axId val="1829288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Vægt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292736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9.xml"/><Relationship Id="rId5" Type="http://schemas.openxmlformats.org/officeDocument/2006/relationships/chart" Target="../charts/chart4.xml"/><Relationship Id="rId10" Type="http://schemas.openxmlformats.org/officeDocument/2006/relationships/chart" Target="../charts/chart8.xml"/><Relationship Id="rId4" Type="http://schemas.openxmlformats.org/officeDocument/2006/relationships/image" Target="../media/image3.emf"/><Relationship Id="rId9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</xdr:row>
      <xdr:rowOff>171450</xdr:rowOff>
    </xdr:from>
    <xdr:to>
      <xdr:col>3</xdr:col>
      <xdr:colOff>470916</xdr:colOff>
      <xdr:row>6</xdr:row>
      <xdr:rowOff>69342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790575"/>
          <a:ext cx="2261616" cy="469392"/>
        </a:xfrm>
        <a:prstGeom prst="rect">
          <a:avLst/>
        </a:prstGeom>
      </xdr:spPr>
    </xdr:pic>
    <xdr:clientData/>
  </xdr:twoCellAnchor>
  <xdr:twoCellAnchor editAs="oneCell">
    <xdr:from>
      <xdr:col>6</xdr:col>
      <xdr:colOff>257175</xdr:colOff>
      <xdr:row>3</xdr:row>
      <xdr:rowOff>38100</xdr:rowOff>
    </xdr:from>
    <xdr:to>
      <xdr:col>6</xdr:col>
      <xdr:colOff>1539875</xdr:colOff>
      <xdr:row>6</xdr:row>
      <xdr:rowOff>89535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14775" y="609600"/>
          <a:ext cx="1282700" cy="6229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12</xdr:row>
      <xdr:rowOff>76201</xdr:rowOff>
    </xdr:from>
    <xdr:to>
      <xdr:col>13</xdr:col>
      <xdr:colOff>323850</xdr:colOff>
      <xdr:row>23</xdr:row>
      <xdr:rowOff>133351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600074</xdr:colOff>
      <xdr:row>0</xdr:row>
      <xdr:rowOff>57150</xdr:rowOff>
    </xdr:from>
    <xdr:to>
      <xdr:col>13</xdr:col>
      <xdr:colOff>342899</xdr:colOff>
      <xdr:row>11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447676</xdr:colOff>
      <xdr:row>0</xdr:row>
      <xdr:rowOff>66675</xdr:rowOff>
    </xdr:from>
    <xdr:to>
      <xdr:col>19</xdr:col>
      <xdr:colOff>171450</xdr:colOff>
      <xdr:row>11</xdr:row>
      <xdr:rowOff>28574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35</xdr:col>
      <xdr:colOff>0</xdr:colOff>
      <xdr:row>39</xdr:row>
      <xdr:rowOff>0</xdr:rowOff>
    </xdr:from>
    <xdr:to>
      <xdr:col>45</xdr:col>
      <xdr:colOff>561975</xdr:colOff>
      <xdr:row>41</xdr:row>
      <xdr:rowOff>66675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753975" y="7648575"/>
          <a:ext cx="6657975" cy="457200"/>
        </a:xfrm>
        <a:prstGeom prst="rect">
          <a:avLst/>
        </a:prstGeom>
        <a:noFill/>
      </xdr:spPr>
    </xdr:pic>
    <xdr:clientData/>
  </xdr:twoCellAnchor>
  <xdr:oneCellAnchor>
    <xdr:from>
      <xdr:col>35</xdr:col>
      <xdr:colOff>0</xdr:colOff>
      <xdr:row>25</xdr:row>
      <xdr:rowOff>0</xdr:rowOff>
    </xdr:from>
    <xdr:ext cx="6657975" cy="457200"/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753975" y="7629525"/>
          <a:ext cx="6657975" cy="457200"/>
        </a:xfrm>
        <a:prstGeom prst="rect">
          <a:avLst/>
        </a:prstGeom>
        <a:noFill/>
      </xdr:spPr>
    </xdr:pic>
    <xdr:clientData/>
  </xdr:oneCellAnchor>
  <xdr:twoCellAnchor>
    <xdr:from>
      <xdr:col>9</xdr:col>
      <xdr:colOff>196851</xdr:colOff>
      <xdr:row>31</xdr:row>
      <xdr:rowOff>187325</xdr:rowOff>
    </xdr:from>
    <xdr:to>
      <xdr:col>14</xdr:col>
      <xdr:colOff>542925</xdr:colOff>
      <xdr:row>43</xdr:row>
      <xdr:rowOff>57150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31</xdr:row>
      <xdr:rowOff>180975</xdr:rowOff>
    </xdr:from>
    <xdr:to>
      <xdr:col>20</xdr:col>
      <xdr:colOff>342899</xdr:colOff>
      <xdr:row>43</xdr:row>
      <xdr:rowOff>38100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482601</xdr:colOff>
      <xdr:row>32</xdr:row>
      <xdr:rowOff>0</xdr:rowOff>
    </xdr:from>
    <xdr:to>
      <xdr:col>25</xdr:col>
      <xdr:colOff>390525</xdr:colOff>
      <xdr:row>43</xdr:row>
      <xdr:rowOff>38100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266701</xdr:colOff>
      <xdr:row>0</xdr:row>
      <xdr:rowOff>57150</xdr:rowOff>
    </xdr:from>
    <xdr:to>
      <xdr:col>24</xdr:col>
      <xdr:colOff>190500</xdr:colOff>
      <xdr:row>11</xdr:row>
      <xdr:rowOff>28575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60</xdr:row>
      <xdr:rowOff>0</xdr:rowOff>
    </xdr:from>
    <xdr:to>
      <xdr:col>6</xdr:col>
      <xdr:colOff>44290</xdr:colOff>
      <xdr:row>70</xdr:row>
      <xdr:rowOff>114300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9163050"/>
          <a:ext cx="5483065" cy="2019300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</xdr:pic>
    <xdr:clientData/>
  </xdr:twoCellAnchor>
  <xdr:twoCellAnchor>
    <xdr:from>
      <xdr:col>13</xdr:col>
      <xdr:colOff>428626</xdr:colOff>
      <xdr:row>12</xdr:row>
      <xdr:rowOff>76200</xdr:rowOff>
    </xdr:from>
    <xdr:to>
      <xdr:col>19</xdr:col>
      <xdr:colOff>133350</xdr:colOff>
      <xdr:row>23</xdr:row>
      <xdr:rowOff>114300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285752</xdr:colOff>
      <xdr:row>12</xdr:row>
      <xdr:rowOff>85725</xdr:rowOff>
    </xdr:from>
    <xdr:to>
      <xdr:col>24</xdr:col>
      <xdr:colOff>180976</xdr:colOff>
      <xdr:row>23</xdr:row>
      <xdr:rowOff>114299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3</xdr:row>
      <xdr:rowOff>57150</xdr:rowOff>
    </xdr:from>
    <xdr:to>
      <xdr:col>12</xdr:col>
      <xdr:colOff>209550</xdr:colOff>
      <xdr:row>17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276225</xdr:colOff>
      <xdr:row>3</xdr:row>
      <xdr:rowOff>66675</xdr:rowOff>
    </xdr:from>
    <xdr:to>
      <xdr:col>18</xdr:col>
      <xdr:colOff>247650</xdr:colOff>
      <xdr:row>17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238125</xdr:colOff>
      <xdr:row>18</xdr:row>
      <xdr:rowOff>161925</xdr:rowOff>
    </xdr:from>
    <xdr:to>
      <xdr:col>12</xdr:col>
      <xdr:colOff>209550</xdr:colOff>
      <xdr:row>33</xdr:row>
      <xdr:rowOff>28574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295275</xdr:colOff>
      <xdr:row>18</xdr:row>
      <xdr:rowOff>161925</xdr:rowOff>
    </xdr:from>
    <xdr:to>
      <xdr:col>18</xdr:col>
      <xdr:colOff>266700</xdr:colOff>
      <xdr:row>33</xdr:row>
      <xdr:rowOff>28574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F22" sqref="F22"/>
    </sheetView>
  </sheetViews>
  <sheetFormatPr defaultRowHeight="15" x14ac:dyDescent="0.25"/>
  <cols>
    <col min="7" max="7" width="27.7109375" customWidth="1"/>
  </cols>
  <sheetData>
    <row r="1" spans="1:7" x14ac:dyDescent="0.25">
      <c r="A1" s="62" t="s">
        <v>50</v>
      </c>
      <c r="B1" s="63"/>
      <c r="C1" s="63"/>
      <c r="D1" s="63"/>
      <c r="E1" s="63"/>
      <c r="F1" s="63"/>
      <c r="G1" s="64"/>
    </row>
    <row r="2" spans="1:7" x14ac:dyDescent="0.25">
      <c r="A2" s="65" t="s">
        <v>48</v>
      </c>
      <c r="B2" s="66"/>
      <c r="C2" s="66"/>
      <c r="D2" s="66"/>
      <c r="E2" s="66"/>
      <c r="F2" s="66"/>
      <c r="G2" s="67"/>
    </row>
    <row r="3" spans="1:7" x14ac:dyDescent="0.25">
      <c r="A3" s="68" t="s">
        <v>49</v>
      </c>
      <c r="B3" s="69"/>
      <c r="C3" s="69"/>
      <c r="D3" s="69"/>
      <c r="E3" s="69"/>
      <c r="F3" s="66"/>
      <c r="G3" s="67"/>
    </row>
    <row r="4" spans="1:7" x14ac:dyDescent="0.25">
      <c r="A4" s="70"/>
      <c r="B4" s="66"/>
      <c r="C4" s="66"/>
      <c r="D4" s="66"/>
      <c r="E4" s="66"/>
      <c r="F4" s="66"/>
      <c r="G4" s="67"/>
    </row>
    <row r="5" spans="1:7" x14ac:dyDescent="0.25">
      <c r="A5" s="70"/>
      <c r="B5" s="66"/>
      <c r="C5" s="66"/>
      <c r="D5" s="66"/>
      <c r="E5" s="66"/>
      <c r="F5" s="66"/>
      <c r="G5" s="67"/>
    </row>
    <row r="6" spans="1:7" x14ac:dyDescent="0.25">
      <c r="A6" s="70"/>
      <c r="B6" s="66"/>
      <c r="C6" s="66"/>
      <c r="D6" s="66"/>
      <c r="E6" s="66"/>
      <c r="F6" s="66"/>
      <c r="G6" s="67"/>
    </row>
    <row r="7" spans="1:7" ht="15.75" thickBot="1" x14ac:dyDescent="0.3">
      <c r="A7" s="71"/>
      <c r="B7" s="72"/>
      <c r="C7" s="72"/>
      <c r="D7" s="72"/>
      <c r="E7" s="72"/>
      <c r="F7" s="72"/>
      <c r="G7" s="73"/>
    </row>
    <row r="8" spans="1:7" x14ac:dyDescent="0.25">
      <c r="A8" s="62" t="s">
        <v>62</v>
      </c>
      <c r="B8" s="63"/>
      <c r="C8" s="63"/>
      <c r="D8" s="63"/>
      <c r="E8" s="63"/>
      <c r="F8" s="63"/>
      <c r="G8" s="64"/>
    </row>
    <row r="9" spans="1:7" x14ac:dyDescent="0.25">
      <c r="A9" s="99" t="s">
        <v>48</v>
      </c>
      <c r="B9" s="66"/>
      <c r="C9" s="66"/>
      <c r="D9" s="66"/>
      <c r="E9" s="66"/>
      <c r="F9" s="66"/>
      <c r="G9" s="67"/>
    </row>
    <row r="10" spans="1:7" ht="15.75" thickBot="1" x14ac:dyDescent="0.3">
      <c r="A10" s="100" t="s">
        <v>49</v>
      </c>
      <c r="B10" s="72"/>
      <c r="C10" s="72"/>
      <c r="D10" s="72"/>
      <c r="E10" s="72"/>
      <c r="F10" s="72"/>
      <c r="G10" s="7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6"/>
  <sheetViews>
    <sheetView topLeftCell="A19" zoomScaleNormal="100" workbookViewId="0">
      <selection activeCell="L50" sqref="L50"/>
    </sheetView>
  </sheetViews>
  <sheetFormatPr defaultRowHeight="15" x14ac:dyDescent="0.25"/>
  <cols>
    <col min="1" max="1" width="7.28515625" style="3" customWidth="1"/>
    <col min="2" max="2" width="27.7109375" style="3" customWidth="1"/>
    <col min="3" max="3" width="12.7109375" style="3" customWidth="1"/>
    <col min="4" max="4" width="11.5703125" style="3" customWidth="1"/>
    <col min="5" max="5" width="11.28515625" style="3" customWidth="1"/>
    <col min="6" max="6" width="11" style="3" customWidth="1"/>
    <col min="7" max="22" width="9.140625" style="3"/>
    <col min="23" max="23" width="12.42578125" style="3" customWidth="1"/>
    <col min="24" max="24" width="12.140625" style="3" customWidth="1"/>
    <col min="25" max="16384" width="9.140625" style="3"/>
  </cols>
  <sheetData>
    <row r="1" spans="1:25" ht="21" x14ac:dyDescent="0.35">
      <c r="A1" s="2" t="s">
        <v>46</v>
      </c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x14ac:dyDescent="0.25">
      <c r="A2" s="4" t="s">
        <v>57</v>
      </c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x14ac:dyDescent="0.25">
      <c r="A3" s="5"/>
      <c r="B3" s="5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</row>
    <row r="4" spans="1:25" ht="15.75" thickBot="1" x14ac:dyDescent="0.3">
      <c r="A4" s="5" t="s">
        <v>51</v>
      </c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</row>
    <row r="5" spans="1:25" x14ac:dyDescent="0.25">
      <c r="B5" s="7"/>
      <c r="C5" s="19" t="s">
        <v>6</v>
      </c>
      <c r="D5" s="19" t="s">
        <v>7</v>
      </c>
      <c r="E5" s="19" t="s">
        <v>8</v>
      </c>
      <c r="F5" s="20" t="s">
        <v>9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</row>
    <row r="6" spans="1:25" x14ac:dyDescent="0.25">
      <c r="B6" s="16" t="s">
        <v>19</v>
      </c>
      <c r="C6" s="6">
        <v>1</v>
      </c>
      <c r="D6" s="21">
        <f>IF(C6=1,0.3471,(IF(C6=2,0.2686,(IF(C6=3,0.1955,(IF(C6=4,0.1269,(IF(C6=5,0.0619,0)))))))))</f>
        <v>0.34710000000000002</v>
      </c>
      <c r="E6" s="6">
        <v>1</v>
      </c>
      <c r="F6" s="22">
        <f>IF(E6=1,0.3471,(IF(E6=2,0.2686,(IF(E6=3,0.1955,(IF(E6=4,0.1269,(IF(E6=5,0.0619,0)))))))))</f>
        <v>0.34710000000000002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</row>
    <row r="7" spans="1:25" x14ac:dyDescent="0.25">
      <c r="B7" s="15" t="s">
        <v>18</v>
      </c>
      <c r="C7" s="6">
        <v>2</v>
      </c>
      <c r="D7" s="21">
        <f t="shared" ref="D7:D10" si="0">IF(C7=1,0.3471,(IF(C7=2,0.2686,(IF(C7=3,0.1955,(IF(C7=4,0.1269,(IF(C7=5,0.0619,0)))))))))</f>
        <v>0.26860000000000001</v>
      </c>
      <c r="E7" s="6">
        <v>2</v>
      </c>
      <c r="F7" s="22">
        <f t="shared" ref="F7:F10" si="1">IF(E7=1,0.3471,(IF(E7=2,0.2686,(IF(E7=3,0.1955,(IF(E7=4,0.1269,(IF(E7=5,0.0619,0)))))))))</f>
        <v>0.26860000000000001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x14ac:dyDescent="0.25">
      <c r="B8" s="74" t="s">
        <v>20</v>
      </c>
      <c r="C8" s="6">
        <v>3</v>
      </c>
      <c r="D8" s="21">
        <f t="shared" si="0"/>
        <v>0.19550000000000001</v>
      </c>
      <c r="E8" s="6">
        <v>3</v>
      </c>
      <c r="F8" s="22">
        <f t="shared" si="1"/>
        <v>0.19550000000000001</v>
      </c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x14ac:dyDescent="0.25">
      <c r="B9" s="13" t="s">
        <v>16</v>
      </c>
      <c r="C9" s="6">
        <v>4</v>
      </c>
      <c r="D9" s="21">
        <f t="shared" si="0"/>
        <v>0.12690000000000001</v>
      </c>
      <c r="E9" s="6">
        <v>4</v>
      </c>
      <c r="F9" s="22">
        <f t="shared" si="1"/>
        <v>0.12690000000000001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.75" thickBot="1" x14ac:dyDescent="0.3">
      <c r="B10" s="29" t="s">
        <v>17</v>
      </c>
      <c r="C10" s="18">
        <v>5</v>
      </c>
      <c r="D10" s="77">
        <f t="shared" si="0"/>
        <v>6.1899999999999997E-2</v>
      </c>
      <c r="E10" s="18">
        <v>5</v>
      </c>
      <c r="F10" s="23">
        <f t="shared" si="1"/>
        <v>6.1899999999999997E-2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x14ac:dyDescent="0.25"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x14ac:dyDescent="0.25"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.75" thickBot="1" x14ac:dyDescent="0.3">
      <c r="A13" s="43" t="s">
        <v>52</v>
      </c>
      <c r="B13" s="45"/>
      <c r="C13" s="45"/>
      <c r="D13" s="45"/>
      <c r="E13" s="45"/>
      <c r="F13" s="45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1:25" x14ac:dyDescent="0.25">
      <c r="A14" s="45"/>
      <c r="B14" s="7"/>
      <c r="C14" s="19" t="s">
        <v>6</v>
      </c>
      <c r="D14" s="19" t="s">
        <v>7</v>
      </c>
      <c r="E14" s="19" t="s">
        <v>8</v>
      </c>
      <c r="F14" s="20" t="s">
        <v>9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</row>
    <row r="15" spans="1:25" x14ac:dyDescent="0.25">
      <c r="A15" s="45"/>
      <c r="B15" s="16" t="s">
        <v>19</v>
      </c>
      <c r="C15" s="6">
        <v>1</v>
      </c>
      <c r="D15" s="21">
        <f>IF(C15=1,0.418,(IF(C15=2,0.2986,(IF(C15=3,0.1912,(IF(C15=4,0.0922)))))))</f>
        <v>0.41799999999999998</v>
      </c>
      <c r="E15" s="6">
        <v>1</v>
      </c>
      <c r="F15" s="22">
        <f>IF(E15=1,0.418,(IF(E15=2,0.2986,(IF(E15=3,0.1912,(IF(E15=4,0.0922)))))))</f>
        <v>0.41799999999999998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</row>
    <row r="16" spans="1:25" x14ac:dyDescent="0.25">
      <c r="A16" s="45"/>
      <c r="B16" s="15" t="s">
        <v>18</v>
      </c>
      <c r="C16" s="6">
        <v>2</v>
      </c>
      <c r="D16" s="21">
        <f t="shared" ref="D16:D18" si="2">IF(C16=1,0.418,(IF(C16=2,0.2986,(IF(C16=3,0.1912,(IF(C16=4,0.0922)))))))</f>
        <v>0.29859999999999998</v>
      </c>
      <c r="E16" s="6">
        <v>2</v>
      </c>
      <c r="F16" s="22">
        <f t="shared" ref="F16:F18" si="3">IF(E16=1,0.418,(IF(E16=2,0.2986,(IF(E16=3,0.1912,(IF(E16=4,0.0922)))))))</f>
        <v>0.29859999999999998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0" x14ac:dyDescent="0.25">
      <c r="A17" s="45"/>
      <c r="B17" s="13" t="s">
        <v>16</v>
      </c>
      <c r="C17" s="6">
        <v>3</v>
      </c>
      <c r="D17" s="21">
        <f t="shared" si="2"/>
        <v>0.19120000000000001</v>
      </c>
      <c r="E17" s="6">
        <v>3</v>
      </c>
      <c r="F17" s="22">
        <f t="shared" si="3"/>
        <v>0.19120000000000001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</row>
    <row r="18" spans="1:50" ht="15.75" thickBot="1" x14ac:dyDescent="0.3">
      <c r="A18" s="45"/>
      <c r="B18" s="29" t="s">
        <v>17</v>
      </c>
      <c r="C18" s="18">
        <v>4</v>
      </c>
      <c r="D18" s="77">
        <f t="shared" si="2"/>
        <v>9.2200000000000004E-2</v>
      </c>
      <c r="E18" s="18">
        <v>4</v>
      </c>
      <c r="F18" s="23">
        <f t="shared" si="3"/>
        <v>9.2200000000000004E-2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</row>
    <row r="19" spans="1:50" x14ac:dyDescent="0.25">
      <c r="A19" s="45"/>
      <c r="B19" s="75"/>
      <c r="C19" s="76"/>
      <c r="D19" s="76"/>
      <c r="E19" s="76"/>
      <c r="F19" s="76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AB19" s="44" t="s">
        <v>41</v>
      </c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</row>
    <row r="20" spans="1:50" x14ac:dyDescent="0.25"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AB20" s="47"/>
      <c r="AC20" s="47"/>
      <c r="AD20" s="47" t="s">
        <v>39</v>
      </c>
      <c r="AE20" s="47" t="s">
        <v>39</v>
      </c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</row>
    <row r="21" spans="1:50" x14ac:dyDescent="0.25">
      <c r="A21" s="90" t="s">
        <v>58</v>
      </c>
      <c r="B21" s="91"/>
      <c r="C21" s="91"/>
      <c r="D21" s="91"/>
      <c r="E21" s="91"/>
      <c r="F21" s="92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AB21" s="47"/>
      <c r="AC21" s="47"/>
      <c r="AD21" s="47" t="s">
        <v>38</v>
      </c>
      <c r="AE21" s="47" t="s">
        <v>40</v>
      </c>
      <c r="AF21" s="47"/>
      <c r="AG21" s="47"/>
      <c r="AH21" s="47"/>
      <c r="AI21" s="47"/>
      <c r="AJ21" s="48" t="s">
        <v>28</v>
      </c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</row>
    <row r="22" spans="1:50" x14ac:dyDescent="0.25">
      <c r="A22" s="93" t="s">
        <v>60</v>
      </c>
      <c r="B22" s="94"/>
      <c r="C22" s="94"/>
      <c r="D22" s="94"/>
      <c r="E22" s="94"/>
      <c r="F22" s="95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AB22" s="49" t="s">
        <v>23</v>
      </c>
      <c r="AC22" s="49" t="s">
        <v>24</v>
      </c>
      <c r="AD22" s="49" t="s">
        <v>25</v>
      </c>
      <c r="AE22" s="49" t="s">
        <v>26</v>
      </c>
      <c r="AF22" s="49"/>
      <c r="AG22" s="49"/>
      <c r="AH22" s="49"/>
      <c r="AI22" s="49"/>
      <c r="AJ22" s="47" t="s">
        <v>29</v>
      </c>
      <c r="AK22" s="49"/>
      <c r="AL22" s="49"/>
      <c r="AM22" s="50"/>
      <c r="AN22" s="49"/>
      <c r="AO22" s="49"/>
      <c r="AP22" s="49"/>
      <c r="AQ22" s="49"/>
      <c r="AR22" s="49"/>
      <c r="AS22" s="49"/>
      <c r="AT22" s="49"/>
      <c r="AU22" s="50"/>
      <c r="AV22" s="49"/>
      <c r="AW22" s="49"/>
      <c r="AX22" s="47"/>
    </row>
    <row r="23" spans="1:50" x14ac:dyDescent="0.25">
      <c r="A23" s="96" t="s">
        <v>59</v>
      </c>
      <c r="B23" s="97"/>
      <c r="C23" s="97"/>
      <c r="D23" s="97"/>
      <c r="E23" s="97"/>
      <c r="F23" s="98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AB23" s="47">
        <f>C36*$I$36+D36*$I$37+E36*$I$38+F36*$I$39+G36*$I$40</f>
        <v>0.42951950317964954</v>
      </c>
      <c r="AC23" s="47">
        <f>AB23/I36</f>
        <v>5.3428071823721419</v>
      </c>
      <c r="AD23" s="49">
        <f>(AC28-5)/(5-1)</f>
        <v>8.8606067198049088E-2</v>
      </c>
      <c r="AE23" s="49">
        <f>AD23/1.12</f>
        <v>7.91125599982581E-2</v>
      </c>
      <c r="AF23" s="49"/>
      <c r="AG23" s="49"/>
      <c r="AH23" s="49"/>
      <c r="AI23" s="49"/>
      <c r="AJ23" s="47" t="s">
        <v>30</v>
      </c>
      <c r="AK23" s="49"/>
      <c r="AL23" s="49"/>
      <c r="AM23" s="49"/>
      <c r="AN23" s="49"/>
      <c r="AO23" s="49"/>
      <c r="AP23" s="49"/>
      <c r="AQ23" s="49"/>
      <c r="AR23" s="50"/>
      <c r="AS23" s="49"/>
      <c r="AT23" s="49"/>
      <c r="AU23" s="49"/>
      <c r="AV23" s="49"/>
      <c r="AW23" s="49"/>
      <c r="AX23" s="47"/>
    </row>
    <row r="24" spans="1:50" x14ac:dyDescent="0.25"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AB24" s="47">
        <f>C37*$I$36+D37*$I$37+E37*$I$38+F37*$I$39+G37*$I$40</f>
        <v>1.7191487161460746</v>
      </c>
      <c r="AC24" s="47">
        <f>AB24/I37</f>
        <v>5.3582263207977361</v>
      </c>
      <c r="AD24" s="49"/>
      <c r="AE24" s="49"/>
      <c r="AF24" s="49"/>
      <c r="AG24" s="49"/>
      <c r="AH24" s="49"/>
      <c r="AI24" s="49"/>
      <c r="AJ24" s="47" t="s">
        <v>31</v>
      </c>
      <c r="AK24" s="49"/>
      <c r="AL24" s="49"/>
      <c r="AM24" s="49"/>
      <c r="AN24" s="49"/>
      <c r="AO24" s="49"/>
      <c r="AP24" s="49"/>
      <c r="AQ24" s="49"/>
      <c r="AR24" s="50"/>
      <c r="AS24" s="49"/>
      <c r="AT24" s="49"/>
      <c r="AU24" s="49"/>
      <c r="AV24" s="49"/>
      <c r="AW24" s="49"/>
      <c r="AX24" s="47"/>
    </row>
    <row r="25" spans="1:50" x14ac:dyDescent="0.25"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AB25" s="47">
        <f>C38*$I$36+D38*$I$37+E38*$I$38+F38*$I$39+G38*$I$40</f>
        <v>1.8842847206475217</v>
      </c>
      <c r="AC25" s="47">
        <f>AB25/I38</f>
        <v>5.2215522915755548</v>
      </c>
      <c r="AD25" s="49"/>
      <c r="AE25" s="49"/>
      <c r="AF25" s="49"/>
      <c r="AG25" s="49"/>
      <c r="AH25" s="49"/>
      <c r="AI25" s="49"/>
      <c r="AJ25" s="47" t="s">
        <v>32</v>
      </c>
      <c r="AK25" s="49"/>
      <c r="AL25" s="49"/>
      <c r="AM25" s="49"/>
      <c r="AN25" s="49"/>
      <c r="AO25" s="49"/>
      <c r="AP25" s="49"/>
      <c r="AQ25" s="49"/>
      <c r="AR25" s="50"/>
      <c r="AS25" s="49"/>
      <c r="AT25" s="49"/>
      <c r="AU25" s="49"/>
      <c r="AV25" s="49"/>
      <c r="AW25" s="49"/>
      <c r="AX25" s="47"/>
    </row>
    <row r="26" spans="1:50" x14ac:dyDescent="0.25">
      <c r="J26" s="45"/>
      <c r="AB26" s="47">
        <f>C39*$I$36+D39*$I$37+E39*$I$38+F39*$I$39+G39*$I$40</f>
        <v>1.1147993217857297</v>
      </c>
      <c r="AC26" s="47">
        <f>AB26/I39</f>
        <v>5.669982229252378</v>
      </c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50"/>
      <c r="AS26" s="49"/>
      <c r="AT26" s="49"/>
      <c r="AU26" s="49"/>
      <c r="AV26" s="49"/>
      <c r="AW26" s="49"/>
      <c r="AX26" s="47"/>
    </row>
    <row r="27" spans="1:50" x14ac:dyDescent="0.25">
      <c r="J27" s="45"/>
      <c r="AB27" s="47">
        <f>C40*$I$36+D40*$I$37+E40*$I$38+F40*$I$39+G40*$I$40</f>
        <v>0.21383268509023071</v>
      </c>
      <c r="AC27" s="47">
        <f>AB27/I40</f>
        <v>5.1795533199631674</v>
      </c>
      <c r="AD27" s="49"/>
      <c r="AE27" s="49"/>
      <c r="AF27" s="49"/>
      <c r="AG27" s="49"/>
      <c r="AH27" s="49"/>
      <c r="AI27" s="49"/>
      <c r="AJ27" s="47"/>
      <c r="AK27" s="49"/>
      <c r="AL27" s="49"/>
      <c r="AM27" s="49"/>
      <c r="AN27" s="49"/>
      <c r="AO27" s="49"/>
      <c r="AP27" s="49"/>
      <c r="AQ27" s="49"/>
      <c r="AR27" s="50"/>
      <c r="AS27" s="49"/>
      <c r="AT27" s="49"/>
      <c r="AU27" s="47" t="s">
        <v>34</v>
      </c>
      <c r="AV27" s="49"/>
      <c r="AW27" s="49"/>
      <c r="AX27" s="47"/>
    </row>
    <row r="28" spans="1:50" x14ac:dyDescent="0.25">
      <c r="J28" s="45"/>
      <c r="AB28" s="51" t="s">
        <v>37</v>
      </c>
      <c r="AC28" s="51">
        <f>AVERAGE(AC23:AC27)</f>
        <v>5.3544242687921964</v>
      </c>
      <c r="AD28" s="49" t="s">
        <v>27</v>
      </c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50"/>
      <c r="AS28" s="49"/>
      <c r="AT28" s="49"/>
      <c r="AU28" s="49"/>
      <c r="AV28" s="49"/>
      <c r="AW28" s="49"/>
      <c r="AX28" s="47"/>
    </row>
    <row r="29" spans="1:50" x14ac:dyDescent="0.25">
      <c r="J29" s="45"/>
      <c r="AB29" s="47"/>
      <c r="AC29" s="47"/>
      <c r="AD29" s="49"/>
      <c r="AE29" s="49"/>
      <c r="AF29" s="49"/>
      <c r="AG29" s="49"/>
      <c r="AH29" s="49"/>
      <c r="AI29" s="49"/>
      <c r="AJ29" s="47" t="s">
        <v>33</v>
      </c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50"/>
      <c r="AW29" s="49"/>
      <c r="AX29" s="47"/>
    </row>
    <row r="30" spans="1:50" x14ac:dyDescent="0.25">
      <c r="AB30" s="47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</row>
    <row r="31" spans="1:50" ht="21" x14ac:dyDescent="0.35">
      <c r="A31" s="2" t="s">
        <v>47</v>
      </c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</row>
    <row r="32" spans="1:50" x14ac:dyDescent="0.25">
      <c r="A32" s="42" t="s">
        <v>61</v>
      </c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</row>
    <row r="33" spans="1:50" x14ac:dyDescent="0.25">
      <c r="A33" s="5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</row>
    <row r="34" spans="1:50" ht="15.75" thickBot="1" x14ac:dyDescent="0.3">
      <c r="A34" s="5" t="s">
        <v>44</v>
      </c>
      <c r="C34" s="5"/>
      <c r="D34" s="5"/>
      <c r="E34" s="5"/>
      <c r="F34" s="5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</row>
    <row r="35" spans="1:50" x14ac:dyDescent="0.25">
      <c r="B35" s="7"/>
      <c r="C35" s="8" t="s">
        <v>16</v>
      </c>
      <c r="D35" s="9" t="s">
        <v>17</v>
      </c>
      <c r="E35" s="10" t="s">
        <v>18</v>
      </c>
      <c r="F35" s="11" t="s">
        <v>19</v>
      </c>
      <c r="G35" s="12" t="s">
        <v>20</v>
      </c>
      <c r="H35" s="59" t="s">
        <v>21</v>
      </c>
      <c r="I35" s="59" t="s">
        <v>7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B35" s="47"/>
      <c r="AC35" s="47"/>
      <c r="AD35" s="47" t="s">
        <v>35</v>
      </c>
      <c r="AE35" s="47" t="s">
        <v>36</v>
      </c>
      <c r="AF35" s="49"/>
      <c r="AG35" s="49"/>
      <c r="AH35" s="49"/>
      <c r="AI35" s="49"/>
      <c r="AJ35" s="48" t="s">
        <v>28</v>
      </c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7"/>
    </row>
    <row r="36" spans="1:50" x14ac:dyDescent="0.25">
      <c r="B36" s="13" t="s">
        <v>16</v>
      </c>
      <c r="C36" s="34">
        <v>1</v>
      </c>
      <c r="D36" s="55">
        <f>1/3</f>
        <v>0.33333333333333331</v>
      </c>
      <c r="E36" s="55">
        <f>1/3</f>
        <v>0.33333333333333331</v>
      </c>
      <c r="F36" s="6">
        <f>1/5</f>
        <v>0.2</v>
      </c>
      <c r="G36" s="6">
        <v>2</v>
      </c>
      <c r="H36" s="59">
        <f>(C36*D36*E36*F36*G36)^(1/5)</f>
        <v>0.53649230399988368</v>
      </c>
      <c r="I36" s="59">
        <f>H36/$H$41</f>
        <v>8.0392102600443854E-2</v>
      </c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B36" s="49" t="s">
        <v>23</v>
      </c>
      <c r="AC36" s="49" t="s">
        <v>24</v>
      </c>
      <c r="AD36" s="49" t="s">
        <v>25</v>
      </c>
      <c r="AE36" s="49" t="s">
        <v>26</v>
      </c>
      <c r="AF36" s="49"/>
      <c r="AG36" s="49"/>
      <c r="AH36" s="49"/>
      <c r="AI36" s="49"/>
      <c r="AJ36" s="47" t="s">
        <v>29</v>
      </c>
      <c r="AK36" s="49"/>
      <c r="AL36" s="49"/>
      <c r="AM36" s="50"/>
      <c r="AN36" s="49"/>
      <c r="AO36" s="49"/>
      <c r="AP36" s="49"/>
      <c r="AQ36" s="49"/>
      <c r="AR36" s="49"/>
      <c r="AS36" s="49"/>
      <c r="AT36" s="49"/>
      <c r="AU36" s="50"/>
      <c r="AV36" s="49"/>
      <c r="AW36" s="49"/>
      <c r="AX36" s="47"/>
    </row>
    <row r="37" spans="1:50" x14ac:dyDescent="0.25">
      <c r="B37" s="14" t="s">
        <v>17</v>
      </c>
      <c r="C37" s="54">
        <f>1/D36</f>
        <v>3</v>
      </c>
      <c r="D37" s="21">
        <v>1</v>
      </c>
      <c r="E37" s="6">
        <v>1</v>
      </c>
      <c r="F37" s="6">
        <v>3</v>
      </c>
      <c r="G37" s="6">
        <v>5</v>
      </c>
      <c r="H37" s="59">
        <f>(C37*D37*E37*F37*G37)^(1/5)</f>
        <v>2.1411273683383238</v>
      </c>
      <c r="I37" s="59">
        <f>H37/$H$41</f>
        <v>0.32084287098386816</v>
      </c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B37" s="47">
        <f>C50*$I$50+D50*$I$51+E50*$I$52+F50*$I$53+G50*$I$54</f>
        <v>0.3137404883462358</v>
      </c>
      <c r="AC37" s="47">
        <f>AB37/I50</f>
        <v>5.1428373901440656</v>
      </c>
      <c r="AD37" s="49">
        <f>(AC42-5)/(5-1)</f>
        <v>4.8287098510203963E-2</v>
      </c>
      <c r="AE37" s="49">
        <f>AD37/1.12</f>
        <v>4.3113480812682105E-2</v>
      </c>
      <c r="AF37" s="49"/>
      <c r="AG37" s="49"/>
      <c r="AH37" s="49"/>
      <c r="AI37" s="49"/>
      <c r="AJ37" s="47" t="s">
        <v>30</v>
      </c>
      <c r="AK37" s="49"/>
      <c r="AL37" s="49"/>
      <c r="AM37" s="49"/>
      <c r="AN37" s="49"/>
      <c r="AO37" s="49"/>
      <c r="AP37" s="49"/>
      <c r="AQ37" s="49"/>
      <c r="AR37" s="50"/>
      <c r="AS37" s="49"/>
      <c r="AT37" s="49"/>
      <c r="AU37" s="49"/>
      <c r="AV37" s="49"/>
      <c r="AW37" s="49"/>
      <c r="AX37" s="47"/>
    </row>
    <row r="38" spans="1:50" x14ac:dyDescent="0.25">
      <c r="B38" s="15" t="s">
        <v>18</v>
      </c>
      <c r="C38" s="35">
        <f>1/E36</f>
        <v>3</v>
      </c>
      <c r="D38" s="21">
        <f>1/E37</f>
        <v>1</v>
      </c>
      <c r="E38" s="21">
        <v>1</v>
      </c>
      <c r="F38" s="6">
        <v>3</v>
      </c>
      <c r="G38" s="6">
        <v>9</v>
      </c>
      <c r="H38" s="59">
        <f>(C38*D38*E38*F38*G38)^(1/5)</f>
        <v>2.4082246852806923</v>
      </c>
      <c r="I38" s="59">
        <f>H38/$H$41</f>
        <v>0.36086677206845635</v>
      </c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B38" s="47">
        <f>C51*$I$50+D51*$I$51+E51*$I$52+F51*$I$53+G51*$I$54</f>
        <v>1.2781169517780633</v>
      </c>
      <c r="AC38" s="47">
        <f>AB38/I51</f>
        <v>5.2495709903848837</v>
      </c>
      <c r="AD38" s="49"/>
      <c r="AE38" s="49"/>
      <c r="AF38" s="49"/>
      <c r="AG38" s="49"/>
      <c r="AH38" s="49"/>
      <c r="AI38" s="49"/>
      <c r="AJ38" s="47" t="s">
        <v>31</v>
      </c>
      <c r="AK38" s="49"/>
      <c r="AL38" s="49"/>
      <c r="AM38" s="49"/>
      <c r="AN38" s="49"/>
      <c r="AO38" s="49"/>
      <c r="AP38" s="49"/>
      <c r="AQ38" s="49"/>
      <c r="AR38" s="50"/>
      <c r="AS38" s="49"/>
      <c r="AT38" s="49"/>
      <c r="AU38" s="49"/>
      <c r="AV38" s="49"/>
      <c r="AW38" s="49"/>
      <c r="AX38" s="47"/>
    </row>
    <row r="39" spans="1:50" x14ac:dyDescent="0.25">
      <c r="B39" s="16" t="s">
        <v>19</v>
      </c>
      <c r="C39" s="35">
        <f>1/F36</f>
        <v>5</v>
      </c>
      <c r="D39" s="21">
        <f>1/F37</f>
        <v>0.33333333333333331</v>
      </c>
      <c r="E39" s="56">
        <f>1/F38</f>
        <v>0.33333333333333331</v>
      </c>
      <c r="F39" s="21">
        <v>1</v>
      </c>
      <c r="G39" s="6">
        <v>7</v>
      </c>
      <c r="H39" s="59">
        <f>(C39*D39*E39*F39*G39)^(1/5)</f>
        <v>1.3120944756784505</v>
      </c>
      <c r="I39" s="59">
        <f>H39/$H$41</f>
        <v>0.19661425322186996</v>
      </c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B39" s="47">
        <f>C52*$I$50+D52*$I$51+E52*$I$52+F52*$I$53+G52*$I$54</f>
        <v>2.2633265401423714</v>
      </c>
      <c r="AC39" s="47">
        <f>AB39/I52</f>
        <v>5.3259542470034384</v>
      </c>
      <c r="AD39" s="49"/>
      <c r="AE39" s="49"/>
      <c r="AF39" s="49"/>
      <c r="AG39" s="49"/>
      <c r="AH39" s="49"/>
      <c r="AI39" s="49"/>
      <c r="AJ39" s="47" t="s">
        <v>32</v>
      </c>
      <c r="AK39" s="49"/>
      <c r="AL39" s="49"/>
      <c r="AM39" s="49"/>
      <c r="AN39" s="49"/>
      <c r="AO39" s="49"/>
      <c r="AP39" s="49"/>
      <c r="AQ39" s="49"/>
      <c r="AR39" s="50"/>
      <c r="AS39" s="49"/>
      <c r="AT39" s="49"/>
      <c r="AU39" s="49"/>
      <c r="AV39" s="49"/>
      <c r="AW39" s="49"/>
      <c r="AX39" s="47"/>
    </row>
    <row r="40" spans="1:50" ht="15.75" thickBot="1" x14ac:dyDescent="0.3">
      <c r="B40" s="17" t="s">
        <v>20</v>
      </c>
      <c r="C40" s="58">
        <f>1/G36</f>
        <v>0.5</v>
      </c>
      <c r="D40" s="57">
        <f>1/G37</f>
        <v>0.2</v>
      </c>
      <c r="E40" s="57">
        <f>1/G38</f>
        <v>0.1111111111111111</v>
      </c>
      <c r="F40" s="57">
        <f>1/G39</f>
        <v>0.14285714285714285</v>
      </c>
      <c r="G40" s="37">
        <v>1</v>
      </c>
      <c r="H40" s="59">
        <f>(C40*D40*E40*F40*G40)^(1/5)</f>
        <v>0.2755065257113557</v>
      </c>
      <c r="I40" s="59">
        <f>H40/$H$41</f>
        <v>4.128400112536177E-2</v>
      </c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B40" s="47">
        <f>C53*$I$50+D53*$I$51+E53*$I$52+F53*$I$53+G53*$I$54</f>
        <v>1.1948729607865363</v>
      </c>
      <c r="AC40" s="47">
        <f>AB40/I53</f>
        <v>5.1606433411479387</v>
      </c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50"/>
      <c r="AS40" s="49"/>
      <c r="AT40" s="49"/>
      <c r="AU40" s="49"/>
      <c r="AV40" s="49"/>
      <c r="AW40" s="49"/>
      <c r="AX40" s="47"/>
    </row>
    <row r="41" spans="1:50" x14ac:dyDescent="0.25">
      <c r="B41" s="42" t="s">
        <v>22</v>
      </c>
      <c r="C41" s="45"/>
      <c r="D41" s="45"/>
      <c r="E41" s="45"/>
      <c r="F41" s="45"/>
      <c r="G41" s="45"/>
      <c r="H41" s="60">
        <f>SUM(H36:H40)</f>
        <v>6.6734453590087055</v>
      </c>
      <c r="I41" s="60">
        <f>SUM(I36:I40)</f>
        <v>1</v>
      </c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B41" s="47">
        <f>C54*$I$50+D54*$I$51+E54*$I$52+F54*$I$53+G54*$I$54</f>
        <v>0.19851787548028763</v>
      </c>
      <c r="AC41" s="47">
        <f>AB41/I54</f>
        <v>5.0867360015237537</v>
      </c>
      <c r="AD41" s="49"/>
      <c r="AE41" s="49"/>
      <c r="AF41" s="49"/>
      <c r="AG41" s="49"/>
      <c r="AH41" s="49"/>
      <c r="AI41" s="49"/>
      <c r="AJ41" s="47"/>
      <c r="AK41" s="49"/>
      <c r="AL41" s="49"/>
      <c r="AM41" s="49"/>
      <c r="AN41" s="49"/>
      <c r="AO41" s="49"/>
      <c r="AP41" s="49"/>
      <c r="AQ41" s="49"/>
      <c r="AR41" s="50"/>
      <c r="AS41" s="49"/>
      <c r="AT41" s="49"/>
      <c r="AU41" s="47" t="s">
        <v>34</v>
      </c>
      <c r="AV41" s="49"/>
      <c r="AW41" s="49"/>
      <c r="AX41" s="47"/>
    </row>
    <row r="42" spans="1:50" x14ac:dyDescent="0.25">
      <c r="B42" s="45"/>
      <c r="C42" s="45"/>
      <c r="D42" s="45"/>
      <c r="E42" s="42"/>
      <c r="F42" s="45"/>
      <c r="G42" s="45"/>
      <c r="H42" s="59"/>
      <c r="I42" s="59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B42" s="51" t="s">
        <v>37</v>
      </c>
      <c r="AC42" s="51">
        <f>AVERAGE(AC37:AC41)</f>
        <v>5.1931483940408159</v>
      </c>
      <c r="AD42" s="49" t="s">
        <v>27</v>
      </c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50"/>
      <c r="AS42" s="49"/>
      <c r="AT42" s="49"/>
      <c r="AU42" s="49"/>
      <c r="AV42" s="49"/>
      <c r="AW42" s="49"/>
      <c r="AX42" s="47"/>
    </row>
    <row r="43" spans="1:50" x14ac:dyDescent="0.25">
      <c r="F43" s="60" t="s">
        <v>35</v>
      </c>
      <c r="G43" s="61"/>
      <c r="H43" s="60">
        <f>AD23</f>
        <v>8.8606067198049088E-2</v>
      </c>
      <c r="I43" s="59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B43" s="47"/>
      <c r="AC43" s="47"/>
      <c r="AD43" s="49"/>
      <c r="AE43" s="49"/>
      <c r="AF43" s="49"/>
      <c r="AG43" s="49"/>
      <c r="AH43" s="49"/>
      <c r="AI43" s="49"/>
      <c r="AJ43" s="47" t="s">
        <v>33</v>
      </c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50"/>
      <c r="AW43" s="49"/>
      <c r="AX43" s="47"/>
    </row>
    <row r="44" spans="1:50" x14ac:dyDescent="0.25">
      <c r="F44" s="60" t="s">
        <v>36</v>
      </c>
      <c r="G44" s="61"/>
      <c r="H44" s="60">
        <f>AE23</f>
        <v>7.91125599982581E-2</v>
      </c>
      <c r="I44" s="59"/>
      <c r="J44" s="84"/>
      <c r="K44" s="84"/>
      <c r="L44" s="84"/>
      <c r="M44" s="85"/>
      <c r="N44" s="85"/>
      <c r="O44" s="85"/>
      <c r="P44" s="85"/>
      <c r="Q44" s="85"/>
      <c r="R44" s="85"/>
      <c r="S44" s="85"/>
      <c r="T44" s="85"/>
      <c r="U44" s="86"/>
      <c r="V44" s="86"/>
      <c r="W44" s="86"/>
      <c r="X44" s="84"/>
      <c r="Y44" s="84"/>
      <c r="Z44" s="84"/>
      <c r="AB44" s="46"/>
      <c r="AC44" s="46"/>
      <c r="AD44" s="46"/>
      <c r="AE44" s="46"/>
      <c r="AF44" s="46"/>
      <c r="AG44" s="46"/>
      <c r="AH44" s="46"/>
      <c r="AI44" s="46"/>
      <c r="AJ44" s="46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</row>
    <row r="45" spans="1:50" x14ac:dyDescent="0.25"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</row>
    <row r="48" spans="1:50" ht="15.75" thickBot="1" x14ac:dyDescent="0.3">
      <c r="A48" s="43" t="s">
        <v>45</v>
      </c>
      <c r="B48" s="41"/>
      <c r="C48" s="43"/>
      <c r="D48" s="43"/>
      <c r="E48" s="43"/>
      <c r="F48" s="43"/>
      <c r="G48" s="41"/>
      <c r="H48" s="41"/>
      <c r="I48" s="41"/>
    </row>
    <row r="49" spans="1:9" x14ac:dyDescent="0.25">
      <c r="A49" s="41"/>
      <c r="B49" s="7"/>
      <c r="C49" s="8" t="s">
        <v>16</v>
      </c>
      <c r="D49" s="9" t="s">
        <v>17</v>
      </c>
      <c r="E49" s="10" t="s">
        <v>18</v>
      </c>
      <c r="F49" s="11" t="s">
        <v>19</v>
      </c>
      <c r="G49" s="12" t="s">
        <v>20</v>
      </c>
      <c r="H49" s="59" t="s">
        <v>21</v>
      </c>
      <c r="I49" s="59" t="s">
        <v>9</v>
      </c>
    </row>
    <row r="50" spans="1:9" x14ac:dyDescent="0.25">
      <c r="A50" s="41"/>
      <c r="B50" s="13" t="s">
        <v>16</v>
      </c>
      <c r="C50" s="34">
        <v>1</v>
      </c>
      <c r="D50" s="6">
        <f>1/3</f>
        <v>0.33333333333333331</v>
      </c>
      <c r="E50" s="6">
        <f>1/9</f>
        <v>0.1111111111111111</v>
      </c>
      <c r="F50" s="6">
        <f>1/5</f>
        <v>0.2</v>
      </c>
      <c r="G50" s="6">
        <v>2</v>
      </c>
      <c r="H50" s="59">
        <f>(C50*D50*E50*F50*G50)^(1/5)</f>
        <v>0.43066466998521108</v>
      </c>
      <c r="I50" s="59">
        <f>H50/$H$55</f>
        <v>6.1005329265805749E-2</v>
      </c>
    </row>
    <row r="51" spans="1:9" x14ac:dyDescent="0.25">
      <c r="A51" s="41"/>
      <c r="B51" s="14" t="s">
        <v>17</v>
      </c>
      <c r="C51" s="38">
        <f>1/D50</f>
        <v>3</v>
      </c>
      <c r="D51" s="21">
        <v>1</v>
      </c>
      <c r="E51" s="6">
        <v>1</v>
      </c>
      <c r="F51" s="6">
        <v>1</v>
      </c>
      <c r="G51" s="6">
        <v>5</v>
      </c>
      <c r="H51" s="59">
        <f>(C51*D51*E51*F51*G51)^(1/5)</f>
        <v>1.7187719275874789</v>
      </c>
      <c r="I51" s="59">
        <f>H51/$H$55</f>
        <v>0.24347074344152367</v>
      </c>
    </row>
    <row r="52" spans="1:9" x14ac:dyDescent="0.25">
      <c r="A52" s="41"/>
      <c r="B52" s="15" t="s">
        <v>18</v>
      </c>
      <c r="C52" s="35">
        <f>1/E50</f>
        <v>9</v>
      </c>
      <c r="D52" s="21">
        <f>1/E51</f>
        <v>1</v>
      </c>
      <c r="E52" s="21">
        <v>1</v>
      </c>
      <c r="F52" s="6">
        <v>3</v>
      </c>
      <c r="G52" s="6">
        <v>9</v>
      </c>
      <c r="H52" s="59">
        <f>(C52*D52*E52*F52*G52)^(1/5)</f>
        <v>3.0000000000000004</v>
      </c>
      <c r="I52" s="59">
        <f>H52/$H$55</f>
        <v>0.42496169421954672</v>
      </c>
    </row>
    <row r="53" spans="1:9" x14ac:dyDescent="0.25">
      <c r="A53" s="41"/>
      <c r="B53" s="16" t="s">
        <v>19</v>
      </c>
      <c r="C53" s="35">
        <f>1/F50</f>
        <v>5</v>
      </c>
      <c r="D53" s="21">
        <f>1/F51</f>
        <v>1</v>
      </c>
      <c r="E53" s="21">
        <f>1/F52</f>
        <v>0.33333333333333331</v>
      </c>
      <c r="F53" s="21">
        <v>1</v>
      </c>
      <c r="G53" s="6">
        <v>7</v>
      </c>
      <c r="H53" s="59">
        <f>(C53*D53*E53*F53*G53)^(1/5)</f>
        <v>1.6345166840512457</v>
      </c>
      <c r="I53" s="59">
        <f>H53/$H$55</f>
        <v>0.23153565976151097</v>
      </c>
    </row>
    <row r="54" spans="1:9" ht="15.75" thickBot="1" x14ac:dyDescent="0.3">
      <c r="A54" s="41"/>
      <c r="B54" s="17" t="s">
        <v>20</v>
      </c>
      <c r="C54" s="39">
        <f>1/G50</f>
        <v>0.5</v>
      </c>
      <c r="D54" s="40">
        <f>1/G51</f>
        <v>0.2</v>
      </c>
      <c r="E54" s="36">
        <f>1/G52</f>
        <v>0.1111111111111111</v>
      </c>
      <c r="F54" s="36">
        <f>1/G53</f>
        <v>0.14285714285714285</v>
      </c>
      <c r="G54" s="37">
        <v>1</v>
      </c>
      <c r="H54" s="59">
        <f>(C54*D54*E54*F54*G54)^(1/5)</f>
        <v>0.2755065257113557</v>
      </c>
      <c r="I54" s="59">
        <f>H54/$H$55</f>
        <v>3.9026573311612939E-2</v>
      </c>
    </row>
    <row r="55" spans="1:9" x14ac:dyDescent="0.25">
      <c r="A55" s="41"/>
      <c r="B55" s="42" t="s">
        <v>22</v>
      </c>
      <c r="C55" s="41"/>
      <c r="D55" s="41"/>
      <c r="E55" s="41"/>
      <c r="F55" s="41"/>
      <c r="G55" s="41"/>
      <c r="H55" s="60">
        <f>SUM(H50:H54)</f>
        <v>7.0594598073352914</v>
      </c>
      <c r="I55" s="60">
        <f>SUM(I50:I54)</f>
        <v>1</v>
      </c>
    </row>
    <row r="56" spans="1:9" x14ac:dyDescent="0.25">
      <c r="A56" s="41"/>
      <c r="B56" s="41"/>
      <c r="C56" s="41"/>
      <c r="D56" s="41"/>
      <c r="E56" s="42"/>
      <c r="F56" s="41"/>
      <c r="G56" s="41"/>
      <c r="H56" s="59"/>
      <c r="I56" s="59"/>
    </row>
    <row r="57" spans="1:9" x14ac:dyDescent="0.25">
      <c r="A57" s="41"/>
      <c r="B57" s="41"/>
      <c r="C57" s="41"/>
      <c r="D57" s="41"/>
      <c r="E57" s="41"/>
      <c r="F57" s="60" t="s">
        <v>35</v>
      </c>
      <c r="G57" s="61"/>
      <c r="H57" s="60">
        <f>AD37</f>
        <v>4.8287098510203963E-2</v>
      </c>
      <c r="I57" s="59"/>
    </row>
    <row r="58" spans="1:9" x14ac:dyDescent="0.25">
      <c r="F58" s="60" t="s">
        <v>36</v>
      </c>
      <c r="G58" s="61"/>
      <c r="H58" s="60">
        <f>AE37</f>
        <v>4.3113480812682105E-2</v>
      </c>
      <c r="I58" s="59"/>
    </row>
    <row r="60" spans="1:9" x14ac:dyDescent="0.25">
      <c r="A60" s="43" t="s">
        <v>42</v>
      </c>
    </row>
    <row r="74" spans="1:11" ht="15.75" thickBot="1" x14ac:dyDescent="0.3">
      <c r="A74" s="78" t="s">
        <v>54</v>
      </c>
      <c r="B74"/>
      <c r="C74"/>
      <c r="D74"/>
      <c r="E74"/>
      <c r="F74"/>
      <c r="G74"/>
      <c r="H74"/>
      <c r="I74"/>
      <c r="J74"/>
      <c r="K74"/>
    </row>
    <row r="75" spans="1:11" ht="15.75" thickBot="1" x14ac:dyDescent="0.3">
      <c r="A75" s="79"/>
      <c r="B75" s="87" t="s">
        <v>55</v>
      </c>
      <c r="C75" s="87"/>
      <c r="D75" s="87"/>
      <c r="E75" s="87"/>
      <c r="F75" s="87"/>
      <c r="G75" s="87"/>
      <c r="H75" s="87"/>
      <c r="I75" s="87"/>
      <c r="J75" s="87"/>
      <c r="K75" s="87"/>
    </row>
    <row r="76" spans="1:11" x14ac:dyDescent="0.25">
      <c r="A76" s="80"/>
      <c r="B76" s="80"/>
      <c r="C76" s="80">
        <v>2</v>
      </c>
      <c r="D76" s="80">
        <v>3</v>
      </c>
      <c r="E76" s="80">
        <v>4</v>
      </c>
      <c r="F76" s="80">
        <v>5</v>
      </c>
      <c r="G76" s="80">
        <v>6</v>
      </c>
      <c r="H76" s="80">
        <v>7</v>
      </c>
      <c r="I76" s="80">
        <v>8</v>
      </c>
      <c r="J76" s="80">
        <v>9</v>
      </c>
      <c r="K76" s="80">
        <v>10</v>
      </c>
    </row>
    <row r="77" spans="1:11" x14ac:dyDescent="0.25">
      <c r="A77" s="88" t="s">
        <v>56</v>
      </c>
      <c r="B77" s="80">
        <v>1</v>
      </c>
      <c r="C77" s="81">
        <v>0.69320000000000004</v>
      </c>
      <c r="D77" s="81">
        <v>0.5232</v>
      </c>
      <c r="E77" s="81">
        <v>0.41799999999999998</v>
      </c>
      <c r="F77" s="81">
        <v>0.34710000000000002</v>
      </c>
      <c r="G77" s="81">
        <v>0.29659999999999997</v>
      </c>
      <c r="H77" s="81">
        <v>0.25900000000000001</v>
      </c>
      <c r="I77" s="81">
        <v>0.22919999999999999</v>
      </c>
      <c r="J77" s="81">
        <v>0.20580000000000001</v>
      </c>
      <c r="K77" s="81">
        <v>0.1867</v>
      </c>
    </row>
    <row r="78" spans="1:11" x14ac:dyDescent="0.25">
      <c r="A78" s="88"/>
      <c r="B78" s="80">
        <v>2</v>
      </c>
      <c r="C78" s="81">
        <v>0.30680000000000002</v>
      </c>
      <c r="D78" s="81">
        <v>0.32400000000000001</v>
      </c>
      <c r="E78" s="81">
        <v>0.29859999999999998</v>
      </c>
      <c r="F78" s="81">
        <v>0.26860000000000001</v>
      </c>
      <c r="G78" s="81">
        <v>0.24099999999999999</v>
      </c>
      <c r="H78" s="81">
        <v>0.21740000000000001</v>
      </c>
      <c r="I78" s="81">
        <v>0.19769999999999999</v>
      </c>
      <c r="J78" s="81">
        <v>0.18079999999999999</v>
      </c>
      <c r="K78" s="81">
        <v>0.16669999999999999</v>
      </c>
    </row>
    <row r="79" spans="1:11" x14ac:dyDescent="0.25">
      <c r="A79" s="88"/>
      <c r="B79" s="80">
        <v>3</v>
      </c>
      <c r="C79" s="81"/>
      <c r="D79" s="81">
        <v>0.15279999999999999</v>
      </c>
      <c r="E79" s="81">
        <v>0.19120000000000001</v>
      </c>
      <c r="F79" s="81">
        <v>0.19550000000000001</v>
      </c>
      <c r="G79" s="81">
        <v>0.18840000000000001</v>
      </c>
      <c r="H79" s="81">
        <v>0.17810000000000001</v>
      </c>
      <c r="I79" s="81">
        <v>0.16719999999999999</v>
      </c>
      <c r="J79" s="81">
        <v>0.1565</v>
      </c>
      <c r="K79" s="81">
        <v>0.14660000000000001</v>
      </c>
    </row>
    <row r="80" spans="1:11" x14ac:dyDescent="0.25">
      <c r="A80" s="88"/>
      <c r="B80" s="80">
        <v>4</v>
      </c>
      <c r="C80" s="81"/>
      <c r="D80" s="81"/>
      <c r="E80" s="81">
        <v>9.2200000000000004E-2</v>
      </c>
      <c r="F80" s="81">
        <v>0.12690000000000001</v>
      </c>
      <c r="G80" s="81">
        <v>0.13869999999999999</v>
      </c>
      <c r="H80" s="81">
        <v>0.1406</v>
      </c>
      <c r="I80" s="81">
        <v>0.13750000000000001</v>
      </c>
      <c r="J80" s="81">
        <v>0.13320000000000001</v>
      </c>
      <c r="K80" s="81">
        <v>0.12709999999999999</v>
      </c>
    </row>
    <row r="81" spans="1:11" x14ac:dyDescent="0.25">
      <c r="A81" s="88"/>
      <c r="B81" s="80">
        <v>5</v>
      </c>
      <c r="C81" s="81"/>
      <c r="D81" s="81"/>
      <c r="E81" s="81"/>
      <c r="F81" s="81">
        <v>6.1899999999999997E-2</v>
      </c>
      <c r="G81" s="81">
        <v>9.0800000000000006E-2</v>
      </c>
      <c r="H81" s="81">
        <v>0.1038</v>
      </c>
      <c r="I81" s="81">
        <v>0.1084</v>
      </c>
      <c r="J81" s="81">
        <v>0.1095</v>
      </c>
      <c r="K81" s="81">
        <v>0.1081</v>
      </c>
    </row>
    <row r="82" spans="1:11" x14ac:dyDescent="0.25">
      <c r="A82" s="88"/>
      <c r="B82" s="80">
        <v>6</v>
      </c>
      <c r="C82" s="81"/>
      <c r="D82" s="81"/>
      <c r="E82" s="81"/>
      <c r="F82" s="81"/>
      <c r="G82" s="81">
        <v>4.4499999999999998E-2</v>
      </c>
      <c r="H82" s="81">
        <v>6.7900000000000002E-2</v>
      </c>
      <c r="I82" s="81">
        <v>8.0500000000000002E-2</v>
      </c>
      <c r="J82" s="81">
        <v>8.6699999999999999E-2</v>
      </c>
      <c r="K82" s="81">
        <v>8.9300000000000004E-2</v>
      </c>
    </row>
    <row r="83" spans="1:11" x14ac:dyDescent="0.25">
      <c r="A83" s="88"/>
      <c r="B83" s="80">
        <v>7</v>
      </c>
      <c r="C83" s="81"/>
      <c r="D83" s="81"/>
      <c r="E83" s="81"/>
      <c r="F83" s="81"/>
      <c r="G83" s="81"/>
      <c r="H83" s="81">
        <v>3.3399999999999999E-2</v>
      </c>
      <c r="I83" s="81">
        <v>5.3100000000000001E-2</v>
      </c>
      <c r="J83" s="81">
        <v>6.4399999999999999E-2</v>
      </c>
      <c r="K83" s="81">
        <v>7.0900000000000005E-2</v>
      </c>
    </row>
    <row r="84" spans="1:11" x14ac:dyDescent="0.25">
      <c r="A84" s="88"/>
      <c r="B84" s="80">
        <v>8</v>
      </c>
      <c r="C84" s="81"/>
      <c r="D84" s="81"/>
      <c r="E84" s="81"/>
      <c r="F84" s="81"/>
      <c r="G84" s="81"/>
      <c r="H84" s="81"/>
      <c r="I84" s="81">
        <v>2.63E-2</v>
      </c>
      <c r="J84" s="81">
        <v>4.2500000000000003E-2</v>
      </c>
      <c r="K84" s="81">
        <v>5.2699999999999997E-2</v>
      </c>
    </row>
    <row r="85" spans="1:11" x14ac:dyDescent="0.25">
      <c r="A85" s="88"/>
      <c r="B85" s="80">
        <v>9</v>
      </c>
      <c r="C85" s="81"/>
      <c r="D85" s="81"/>
      <c r="E85" s="81"/>
      <c r="F85" s="81"/>
      <c r="G85" s="81"/>
      <c r="H85" s="81"/>
      <c r="I85" s="81"/>
      <c r="J85" s="81">
        <v>2.1100000000000001E-2</v>
      </c>
      <c r="K85" s="81">
        <v>3.49E-2</v>
      </c>
    </row>
    <row r="86" spans="1:11" ht="15.75" thickBot="1" x14ac:dyDescent="0.3">
      <c r="A86" s="89"/>
      <c r="B86" s="82">
        <v>10</v>
      </c>
      <c r="C86" s="83"/>
      <c r="D86" s="83"/>
      <c r="E86" s="83"/>
      <c r="F86" s="83"/>
      <c r="G86" s="83"/>
      <c r="H86" s="83"/>
      <c r="I86" s="83"/>
      <c r="J86" s="83"/>
      <c r="K86" s="83">
        <v>1.7299999999999999E-2</v>
      </c>
    </row>
  </sheetData>
  <mergeCells count="2">
    <mergeCell ref="B75:K75"/>
    <mergeCell ref="A77:A86"/>
  </mergeCells>
  <pageMargins left="0.7" right="0.7" top="0.75" bottom="0.75" header="0.3" footer="0.3"/>
  <pageSetup paperSize="9" scale="63" orientation="landscape" r:id="rId1"/>
  <rowBreaks count="1" manualBreakCount="1">
    <brk id="17" max="16383" man="1"/>
  </rowBreaks>
  <colBreaks count="1" manualBreakCount="1">
    <brk id="1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Normal="100" workbookViewId="0">
      <selection activeCell="C38" sqref="C38"/>
    </sheetView>
  </sheetViews>
  <sheetFormatPr defaultRowHeight="15" x14ac:dyDescent="0.25"/>
  <cols>
    <col min="1" max="1" width="7.28515625" customWidth="1"/>
    <col min="2" max="2" width="27.7109375" customWidth="1"/>
    <col min="3" max="3" width="12.7109375" customWidth="1"/>
    <col min="4" max="4" width="12.5703125" customWidth="1"/>
    <col min="5" max="5" width="12.140625" customWidth="1"/>
    <col min="6" max="6" width="13.5703125" customWidth="1"/>
  </cols>
  <sheetData>
    <row r="1" spans="1:6" ht="21" x14ac:dyDescent="0.35">
      <c r="A1" s="2" t="s">
        <v>10</v>
      </c>
    </row>
    <row r="2" spans="1:6" x14ac:dyDescent="0.25">
      <c r="A2" s="4" t="s">
        <v>53</v>
      </c>
    </row>
    <row r="3" spans="1:6" x14ac:dyDescent="0.25">
      <c r="A3" s="1"/>
      <c r="B3" s="1"/>
    </row>
    <row r="4" spans="1:6" ht="15.75" thickBot="1" x14ac:dyDescent="0.3">
      <c r="A4" s="5" t="s">
        <v>11</v>
      </c>
    </row>
    <row r="5" spans="1:6" x14ac:dyDescent="0.25">
      <c r="B5" s="7" t="s">
        <v>0</v>
      </c>
      <c r="C5" s="30" t="s">
        <v>6</v>
      </c>
      <c r="D5" s="30" t="s">
        <v>7</v>
      </c>
      <c r="E5" s="30" t="s">
        <v>8</v>
      </c>
      <c r="F5" s="31" t="s">
        <v>9</v>
      </c>
    </row>
    <row r="6" spans="1:6" x14ac:dyDescent="0.25">
      <c r="B6" s="13" t="s">
        <v>1</v>
      </c>
      <c r="C6" s="6">
        <v>1</v>
      </c>
      <c r="D6" s="25">
        <f>IF(C6=1,0.3471,(IF(C6=2,0.2686,(IF(C6=3,0.1955,(IF(C6=4,0.1269,(IF(C6=5,0.0619,0)))))))))</f>
        <v>0.34710000000000002</v>
      </c>
      <c r="E6" s="52">
        <v>1</v>
      </c>
      <c r="F6" s="27">
        <f>IF(E6=1,0.3471,(IF(E6=2,0.2686,(IF(E6=3,0.1955,(IF(E6=4,0.1269,(IF(E6=5,0.0619,0)))))))))</f>
        <v>0.34710000000000002</v>
      </c>
    </row>
    <row r="7" spans="1:6" x14ac:dyDescent="0.25">
      <c r="B7" s="13" t="s">
        <v>2</v>
      </c>
      <c r="C7" s="6">
        <v>2</v>
      </c>
      <c r="D7" s="25">
        <f t="shared" ref="D7:D10" si="0">IF(C7=1,0.3471,(IF(C7=2,0.2686,(IF(C7=3,0.1995,(IF(C7=4,0.1269,(IF(C7=5,0.0619,0)))))))))</f>
        <v>0.26860000000000001</v>
      </c>
      <c r="E7" s="52">
        <v>2</v>
      </c>
      <c r="F7" s="27">
        <f t="shared" ref="F7:F10" si="1">IF(E7=1,0.3471,(IF(E7=2,0.2686,(IF(E7=3,0.1955,(IF(E7=4,0.1269,(IF(E7=5,0.0619,0)))))))))</f>
        <v>0.26860000000000001</v>
      </c>
    </row>
    <row r="8" spans="1:6" x14ac:dyDescent="0.25">
      <c r="B8" s="13" t="s">
        <v>3</v>
      </c>
      <c r="C8" s="6">
        <v>3</v>
      </c>
      <c r="D8" s="25">
        <f t="shared" si="0"/>
        <v>0.19950000000000001</v>
      </c>
      <c r="E8" s="52">
        <v>3</v>
      </c>
      <c r="F8" s="27">
        <f t="shared" si="1"/>
        <v>0.19550000000000001</v>
      </c>
    </row>
    <row r="9" spans="1:6" x14ac:dyDescent="0.25">
      <c r="B9" s="13" t="s">
        <v>4</v>
      </c>
      <c r="C9" s="6">
        <v>4</v>
      </c>
      <c r="D9" s="25">
        <f t="shared" si="0"/>
        <v>0.12690000000000001</v>
      </c>
      <c r="E9" s="52">
        <v>4</v>
      </c>
      <c r="F9" s="27">
        <f t="shared" si="1"/>
        <v>0.12690000000000001</v>
      </c>
    </row>
    <row r="10" spans="1:6" ht="15.75" thickBot="1" x14ac:dyDescent="0.3">
      <c r="B10" s="24" t="s">
        <v>5</v>
      </c>
      <c r="C10" s="18">
        <v>5</v>
      </c>
      <c r="D10" s="26">
        <f t="shared" si="0"/>
        <v>6.1899999999999997E-2</v>
      </c>
      <c r="E10" s="53">
        <v>5</v>
      </c>
      <c r="F10" s="28">
        <f t="shared" si="1"/>
        <v>6.1899999999999997E-2</v>
      </c>
    </row>
    <row r="20" spans="1:6" ht="15.75" thickBot="1" x14ac:dyDescent="0.3">
      <c r="A20" s="5" t="s">
        <v>12</v>
      </c>
      <c r="B20" s="3"/>
      <c r="C20" s="3"/>
      <c r="D20" s="3"/>
      <c r="E20" s="3"/>
      <c r="F20" s="3"/>
    </row>
    <row r="21" spans="1:6" x14ac:dyDescent="0.25">
      <c r="A21" s="3"/>
      <c r="B21" s="7" t="s">
        <v>0</v>
      </c>
      <c r="C21" s="32" t="s">
        <v>6</v>
      </c>
      <c r="D21" s="32" t="s">
        <v>7</v>
      </c>
      <c r="E21" s="32" t="s">
        <v>8</v>
      </c>
      <c r="F21" s="33" t="s">
        <v>9</v>
      </c>
    </row>
    <row r="22" spans="1:6" x14ac:dyDescent="0.25">
      <c r="A22" s="3"/>
      <c r="B22" s="14" t="s">
        <v>43</v>
      </c>
      <c r="C22" s="6">
        <v>1</v>
      </c>
      <c r="D22" s="25">
        <f>IF(C22=1,0.418,(IF(C22=2,0.2986,(IF(C22=3,0.1912,(IF(C22=4,0.0922,0)))))))</f>
        <v>0.41799999999999998</v>
      </c>
      <c r="E22" s="6">
        <v>1</v>
      </c>
      <c r="F22" s="27">
        <f>IF(E22=1,0.418,(IF(E22=2,0.2986,(IF(E22=3,0.1912,(IF(E22=4,0.0922,0)))))))</f>
        <v>0.41799999999999998</v>
      </c>
    </row>
    <row r="23" spans="1:6" x14ac:dyDescent="0.25">
      <c r="A23" s="3"/>
      <c r="B23" s="14" t="s">
        <v>13</v>
      </c>
      <c r="C23" s="6">
        <v>2</v>
      </c>
      <c r="D23" s="25">
        <f t="shared" ref="D23:F25" si="2">IF(C23=1,0.418,(IF(C23=2,0.2986,(IF(C23=3,0.1912,(IF(C23=4,0.0922,0)))))))</f>
        <v>0.29859999999999998</v>
      </c>
      <c r="E23" s="6">
        <v>2</v>
      </c>
      <c r="F23" s="27">
        <f t="shared" si="2"/>
        <v>0.29859999999999998</v>
      </c>
    </row>
    <row r="24" spans="1:6" x14ac:dyDescent="0.25">
      <c r="A24" s="3"/>
      <c r="B24" s="14" t="s">
        <v>14</v>
      </c>
      <c r="C24" s="6">
        <v>3</v>
      </c>
      <c r="D24" s="25">
        <f t="shared" si="2"/>
        <v>0.19120000000000001</v>
      </c>
      <c r="E24" s="6">
        <v>3</v>
      </c>
      <c r="F24" s="27">
        <f t="shared" si="2"/>
        <v>0.19120000000000001</v>
      </c>
    </row>
    <row r="25" spans="1:6" ht="15.75" thickBot="1" x14ac:dyDescent="0.3">
      <c r="A25" s="3"/>
      <c r="B25" s="29" t="s">
        <v>15</v>
      </c>
      <c r="C25" s="18">
        <v>4</v>
      </c>
      <c r="D25" s="26">
        <f t="shared" si="2"/>
        <v>9.2200000000000004E-2</v>
      </c>
      <c r="E25" s="18">
        <v>4</v>
      </c>
      <c r="F25" s="28">
        <f t="shared" si="2"/>
        <v>9.2200000000000004E-2</v>
      </c>
    </row>
    <row r="26" spans="1:6" x14ac:dyDescent="0.25">
      <c r="A26" s="3"/>
      <c r="B26" s="3"/>
      <c r="C26" s="3"/>
      <c r="D26" s="3"/>
      <c r="E26" s="3"/>
      <c r="F26" s="3"/>
    </row>
    <row r="30" spans="1:6" x14ac:dyDescent="0.25">
      <c r="A30" s="90" t="s">
        <v>58</v>
      </c>
      <c r="B30" s="91"/>
      <c r="C30" s="91"/>
      <c r="D30" s="91"/>
      <c r="E30" s="91"/>
      <c r="F30" s="92"/>
    </row>
    <row r="31" spans="1:6" x14ac:dyDescent="0.25">
      <c r="A31" s="93" t="s">
        <v>60</v>
      </c>
      <c r="B31" s="94"/>
      <c r="C31" s="94"/>
      <c r="D31" s="94"/>
      <c r="E31" s="94"/>
      <c r="F31" s="95"/>
    </row>
    <row r="32" spans="1:6" x14ac:dyDescent="0.25">
      <c r="A32" s="96" t="s">
        <v>59</v>
      </c>
      <c r="B32" s="97"/>
      <c r="C32" s="97"/>
      <c r="D32" s="97"/>
      <c r="E32" s="97"/>
      <c r="F32" s="98"/>
    </row>
  </sheetData>
  <pageMargins left="0.7" right="0.7" top="0.75" bottom="0.75" header="0.3" footer="0.3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Forside</vt:lpstr>
      <vt:lpstr>Hovedkriterier ROD og AHP</vt:lpstr>
      <vt:lpstr>Underkriterier  ROD</vt:lpstr>
      <vt:lpstr>Sheet3</vt:lpstr>
      <vt:lpstr>'Hovedkriterier ROD og AHP'!_Ref400455808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Gitte Lemming</dc:creator>
  <cp:lastModifiedBy>Gitte Lemming</cp:lastModifiedBy>
  <cp:lastPrinted>2013-10-31T09:55:48Z</cp:lastPrinted>
  <dcterms:created xsi:type="dcterms:W3CDTF">2013-10-28T09:28:56Z</dcterms:created>
  <dcterms:modified xsi:type="dcterms:W3CDTF">2015-06-23T12:30:00Z</dcterms:modified>
</cp:coreProperties>
</file>